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Imperial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<sst xmlns="http://schemas.openxmlformats.org/spreadsheetml/2006/main" count="106" uniqueCount="57">
  <si>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Coil Weight</t>
  </si>
  <si>
    <t>Width</t>
  </si>
  <si>
    <t xml:space="preserve">OD </t>
  </si>
  <si>
    <t xml:space="preserve">ID </t>
  </si>
  <si>
    <t xml:space="preserve"> </t>
  </si>
  <si>
    <t>Maximum Coil OD</t>
  </si>
  <si>
    <t xml:space="preserve">Thickness </t>
  </si>
  <si>
    <t xml:space="preserve">Width </t>
  </si>
  <si>
    <t xml:space="preserve">Length </t>
  </si>
  <si>
    <t>Please Select:</t>
  </si>
  <si>
    <t># Pieces</t>
  </si>
  <si>
    <t xml:space="preserve">Weight </t>
  </si>
  <si>
    <t xml:space="preserve">Adj. Weight </t>
  </si>
  <si>
    <t>Coil Weight per Circle</t>
  </si>
  <si>
    <t xml:space="preserve">Diameter </t>
  </si>
  <si>
    <t xml:space="preserve">Gauge </t>
  </si>
  <si>
    <t>Steel</t>
  </si>
  <si>
    <t xml:space="preserve">SS 300 </t>
  </si>
  <si>
    <t>SS 400</t>
  </si>
  <si>
    <t>Phos. Bronze A</t>
  </si>
  <si>
    <t>Monel</t>
  </si>
  <si>
    <t>Titanium</t>
  </si>
  <si>
    <t>Copper</t>
  </si>
  <si>
    <t>Alum. 1100</t>
  </si>
  <si>
    <t>Carbon</t>
  </si>
  <si>
    <t>Inconel 600/625</t>
  </si>
  <si>
    <t>Inconel X750</t>
  </si>
  <si>
    <t>Incolloy 800</t>
  </si>
  <si>
    <t>Hastelloy B</t>
  </si>
  <si>
    <t>Duplex 2205</t>
  </si>
  <si>
    <t>Strip</t>
  </si>
  <si>
    <t>Feet to Weight</t>
  </si>
  <si>
    <t>Max Coil OD</t>
  </si>
  <si>
    <t>Weight to Feet</t>
  </si>
  <si>
    <t>Weight per Circle</t>
  </si>
  <si>
    <t>Wire</t>
  </si>
  <si>
    <t xml:space="preserve"># Pieces </t>
  </si>
  <si>
    <t>Cut Length Weight</t>
  </si>
  <si>
    <t>Cut Length</t>
  </si>
  <si>
    <t>Kilograms</t>
  </si>
  <si>
    <t>Total Kilograms</t>
  </si>
  <si>
    <t>Kilograms Needed</t>
  </si>
  <si>
    <t>Meters per Kilogram</t>
  </si>
  <si>
    <t>Meters</t>
  </si>
  <si>
    <t>Coil Length to Weight</t>
  </si>
  <si>
    <t>Coil Weight to Length</t>
  </si>
  <si>
    <r>
      <t xml:space="preserve">OD </t>
    </r>
    <r>
      <rPr>
        <b/>
        <i/>
        <sz val="9"/>
        <color indexed="8"/>
        <rFont val="Calibri"/>
        <family val="2"/>
      </rPr>
      <t>(cm.)</t>
    </r>
  </si>
  <si>
    <r>
      <t xml:space="preserve">PIW </t>
    </r>
    <r>
      <rPr>
        <b/>
        <i/>
        <sz val="9"/>
        <color indexed="8"/>
        <rFont val="Calibri"/>
        <family val="2"/>
      </rPr>
      <t>(Kg./mm. of width)</t>
    </r>
  </si>
  <si>
    <t xml:space="preserve"> cm.</t>
  </si>
  <si>
    <t xml:space="preserve"> mm.</t>
  </si>
  <si>
    <t xml:space="preserve"> m.</t>
  </si>
  <si>
    <t xml:space="preserve"> kg.</t>
  </si>
  <si>
    <t>Metric</t>
  </si>
  <si>
    <r>
      <rPr>
        <b/>
        <sz val="11"/>
        <color indexed="8"/>
        <rFont val="Calibri"/>
        <family val="2"/>
      </rPr>
      <t xml:space="preserve">Note: </t>
    </r>
    <r>
      <rPr>
        <sz val="11"/>
        <color theme="1"/>
        <rFont val="Calibri"/>
        <family val="2"/>
      </rPr>
      <t>The weight input cells assumes you are inputting the weight of steel. The weight adjusts accordingly when you select a different material.</t>
    </r>
  </si>
  <si>
    <t>STRIP</t>
  </si>
  <si>
    <t>WIRE</t>
  </si>
  <si>
    <t xml:space="preserve">The Gibbs Wire &amp; Steel Coil Conversion Calculators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</si>
</sst>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13"/>
      <color indexed="8"/>
      <name val="Calibri"/>
      <family val="2"/>
    </font>
    <font>
      <sz val="16"/>
      <color indexed="8"/>
      <name val="Lucida Calligraphy"/>
      <family val="4"/>
    </font>
    <font>
      <sz val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3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Lucida Calligraphy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sz val="11"/>
      <color theme="1"/>
      <name val="Lucida Calligraphy"/>
      <family val="4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right"/>
    </xf>
    <xf numFmtId="0" fontId="48" fillId="0" borderId="15" xfId="0" applyFont="1" applyBorder="1" applyAlignment="1">
      <alignment horizontal="center"/>
    </xf>
    <xf numFmtId="40" fontId="25" fillId="0" borderId="0" xfId="0" applyNumberFormat="1" applyFont="1" applyBorder="1" applyAlignment="1">
      <alignment horizontal="center"/>
    </xf>
    <xf numFmtId="40" fontId="49" fillId="0" borderId="0" xfId="0" applyNumberFormat="1" applyFont="1" applyBorder="1" applyAlignment="1">
      <alignment horizontal="center"/>
    </xf>
    <xf numFmtId="0" fontId="48" fillId="33" borderId="15" xfId="0" applyFont="1" applyFill="1" applyBorder="1" applyAlignment="1" applyProtection="1">
      <alignment horizontal="center"/>
      <protection locked="0"/>
    </xf>
    <xf numFmtId="0" fontId="48" fillId="33" borderId="16" xfId="0" applyFont="1" applyFill="1" applyBorder="1" applyAlignment="1" applyProtection="1">
      <alignment horizontal="center"/>
      <protection locked="0"/>
    </xf>
    <xf numFmtId="0" fontId="48" fillId="34" borderId="15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46" fillId="33" borderId="21" xfId="0" applyFont="1" applyFill="1" applyBorder="1" applyAlignment="1" applyProtection="1">
      <alignment horizontal="center"/>
      <protection locked="0"/>
    </xf>
    <xf numFmtId="0" fontId="46" fillId="33" borderId="22" xfId="0" applyFont="1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27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showGridLines="0" tabSelected="1" zoomScale="90" zoomScaleNormal="90" zoomScalePageLayoutView="0" workbookViewId="0" topLeftCell="A1">
      <selection activeCell="C9" sqref="C9"/>
    </sheetView>
  </sheetViews>
  <sheetFormatPr defaultColWidth="9.140625" defaultRowHeight="15"/>
  <cols>
    <col min="1" max="1" width="10.7109375" style="0" customWidth="1"/>
    <col min="2" max="2" width="12.7109375" style="0" customWidth="1"/>
    <col min="3" max="3" width="14.28125" style="0" customWidth="1"/>
    <col min="4" max="4" width="7.7109375" style="0" customWidth="1"/>
    <col min="5" max="5" width="8.7109375" style="0" customWidth="1"/>
    <col min="6" max="6" width="12.7109375" style="2" customWidth="1"/>
    <col min="7" max="7" width="14.7109375" style="0" customWidth="1"/>
    <col min="8" max="8" width="8.00390625" style="0" customWidth="1"/>
    <col min="10" max="10" width="12.7109375" style="0" customWidth="1"/>
    <col min="11" max="11" width="15.7109375" style="0" customWidth="1"/>
    <col min="12" max="12" width="8.140625" style="0" customWidth="1"/>
    <col min="13" max="13" width="7.7109375" style="0" customWidth="1"/>
  </cols>
  <sheetData>
    <row r="1" spans="2:13" ht="27.75" customHeight="1">
      <c r="B1" s="27" t="s">
        <v>56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ht="18.75" customHeight="1">
      <c r="B2" s="45" t="s">
        <v>52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3" ht="27" customHeight="1">
      <c r="B3" s="35" t="s">
        <v>53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2:13" ht="17.25" customHeight="1" thickBot="1">
      <c r="B4" s="29" t="s">
        <v>54</v>
      </c>
      <c r="C4" s="30"/>
      <c r="D4" s="30"/>
      <c r="E4" s="30"/>
      <c r="F4" s="30"/>
      <c r="G4" s="30"/>
      <c r="H4" s="30"/>
      <c r="I4" s="31"/>
      <c r="J4" s="32" t="s">
        <v>55</v>
      </c>
      <c r="K4" s="33"/>
      <c r="L4" s="33"/>
      <c r="M4" s="34"/>
    </row>
    <row r="5" spans="2:13" ht="17.25">
      <c r="B5" s="42" t="s">
        <v>0</v>
      </c>
      <c r="C5" s="43"/>
      <c r="D5" s="43"/>
      <c r="E5" s="44"/>
      <c r="F5" s="42" t="s">
        <v>44</v>
      </c>
      <c r="G5" s="43"/>
      <c r="H5" s="43"/>
      <c r="I5" s="44"/>
      <c r="J5" s="42" t="s">
        <v>37</v>
      </c>
      <c r="K5" s="43"/>
      <c r="L5" s="43"/>
      <c r="M5" s="44"/>
    </row>
    <row r="6" spans="2:13" ht="15">
      <c r="B6" s="4"/>
      <c r="C6" s="5"/>
      <c r="D6" s="5"/>
      <c r="E6" s="6"/>
      <c r="F6" s="7"/>
      <c r="G6" s="5"/>
      <c r="H6" s="5"/>
      <c r="I6" s="6"/>
      <c r="J6" s="4"/>
      <c r="K6" s="5"/>
      <c r="L6" s="5"/>
      <c r="M6" s="6"/>
    </row>
    <row r="7" spans="2:13" ht="15.75">
      <c r="B7" s="20" t="s">
        <v>2</v>
      </c>
      <c r="C7" s="24">
        <v>32</v>
      </c>
      <c r="D7" s="17" t="s">
        <v>48</v>
      </c>
      <c r="E7" s="6"/>
      <c r="F7" s="20" t="s">
        <v>6</v>
      </c>
      <c r="G7" s="24">
        <v>2.3</v>
      </c>
      <c r="H7" s="17" t="s">
        <v>49</v>
      </c>
      <c r="I7" s="6"/>
      <c r="J7" s="20" t="s">
        <v>36</v>
      </c>
      <c r="K7" s="26">
        <v>1</v>
      </c>
      <c r="L7" s="5"/>
      <c r="M7" s="6"/>
    </row>
    <row r="8" spans="2:13" ht="15.75">
      <c r="B8" s="20" t="s">
        <v>3</v>
      </c>
      <c r="C8" s="24">
        <v>12</v>
      </c>
      <c r="D8" s="17" t="s">
        <v>48</v>
      </c>
      <c r="E8" s="6"/>
      <c r="F8" s="20" t="s">
        <v>7</v>
      </c>
      <c r="G8" s="24">
        <v>50.8</v>
      </c>
      <c r="H8" s="17" t="s">
        <v>49</v>
      </c>
      <c r="I8" s="6"/>
      <c r="J8" s="20" t="s">
        <v>8</v>
      </c>
      <c r="K8" s="26">
        <v>254</v>
      </c>
      <c r="L8" s="17" t="s">
        <v>48</v>
      </c>
      <c r="M8" s="6"/>
    </row>
    <row r="9" spans="2:13" ht="15.75">
      <c r="B9" s="20" t="s">
        <v>1</v>
      </c>
      <c r="C9" s="24">
        <v>50.2</v>
      </c>
      <c r="D9" s="17" t="s">
        <v>49</v>
      </c>
      <c r="E9" s="6"/>
      <c r="F9" s="20" t="s">
        <v>8</v>
      </c>
      <c r="G9" s="24">
        <v>6.1</v>
      </c>
      <c r="H9" s="17" t="s">
        <v>50</v>
      </c>
      <c r="I9" s="6"/>
      <c r="J9" s="20" t="s">
        <v>14</v>
      </c>
      <c r="K9" s="26">
        <v>12.7</v>
      </c>
      <c r="L9" s="17" t="s">
        <v>48</v>
      </c>
      <c r="M9" s="6"/>
    </row>
    <row r="10" spans="2:13" ht="15.75">
      <c r="B10" s="8" t="s">
        <v>4</v>
      </c>
      <c r="C10" s="5"/>
      <c r="D10" s="5"/>
      <c r="E10" s="6"/>
      <c r="F10" s="20" t="s">
        <v>8</v>
      </c>
      <c r="G10" s="21">
        <f>G9*100</f>
        <v>610</v>
      </c>
      <c r="H10" s="17" t="s">
        <v>48</v>
      </c>
      <c r="I10" s="6"/>
      <c r="J10" s="4"/>
      <c r="K10" s="5"/>
      <c r="L10" s="16"/>
      <c r="M10" s="6"/>
    </row>
    <row r="11" spans="2:13" ht="15">
      <c r="B11" s="4"/>
      <c r="C11" s="5"/>
      <c r="D11" s="5"/>
      <c r="E11" s="6"/>
      <c r="F11" s="7"/>
      <c r="G11" s="5"/>
      <c r="H11" s="5"/>
      <c r="I11" s="6"/>
      <c r="J11" s="4"/>
      <c r="K11" s="5"/>
      <c r="L11" s="5"/>
      <c r="M11" s="6"/>
    </row>
    <row r="12" spans="2:13" ht="15">
      <c r="B12" s="4"/>
      <c r="C12" s="19" t="s">
        <v>39</v>
      </c>
      <c r="D12" s="36" t="s">
        <v>9</v>
      </c>
      <c r="E12" s="37"/>
      <c r="F12" s="7"/>
      <c r="G12" s="19" t="s">
        <v>39</v>
      </c>
      <c r="H12" s="36" t="s">
        <v>9</v>
      </c>
      <c r="I12" s="37"/>
      <c r="J12" s="4"/>
      <c r="K12" s="19" t="s">
        <v>41</v>
      </c>
      <c r="L12" s="36" t="s">
        <v>9</v>
      </c>
      <c r="M12" s="37"/>
    </row>
    <row r="13" spans="2:13" ht="17.25">
      <c r="B13" s="4"/>
      <c r="C13" s="22">
        <f>((C9/25.4)*(0.2225)*(((C7/2.54)*(C7/2.54))-((C8/2.54)*(C8/2.54)))*(F41))*0.4536</f>
        <v>27.20747887480027</v>
      </c>
      <c r="D13" s="38" t="s">
        <v>16</v>
      </c>
      <c r="E13" s="39"/>
      <c r="F13" s="7"/>
      <c r="G13" s="22">
        <f>((G7/25.4)*(G8/25.4)*(G10/2.54)*(0.2833)*(F42))*0.4536</f>
        <v>5.589073923987847</v>
      </c>
      <c r="H13" s="38" t="s">
        <v>16</v>
      </c>
      <c r="I13" s="39"/>
      <c r="J13" s="4"/>
      <c r="K13" s="23">
        <f>(((K7)*((K8/2.54)/12))/(K15/0.672))*0.4536</f>
        <v>252.0537714712472</v>
      </c>
      <c r="L13" s="40" t="s">
        <v>16</v>
      </c>
      <c r="M13" s="41"/>
    </row>
    <row r="14" spans="2:13" ht="15">
      <c r="B14" s="4"/>
      <c r="C14" s="5"/>
      <c r="D14" s="5"/>
      <c r="E14" s="6"/>
      <c r="F14" s="15" t="s">
        <v>10</v>
      </c>
      <c r="G14" s="19" t="s">
        <v>40</v>
      </c>
      <c r="H14" s="5"/>
      <c r="I14" s="6"/>
      <c r="J14" s="4"/>
      <c r="K14" s="19" t="s">
        <v>42</v>
      </c>
      <c r="L14" s="5"/>
      <c r="M14" s="6"/>
    </row>
    <row r="15" spans="2:13" ht="17.25">
      <c r="B15" s="4"/>
      <c r="C15" s="5"/>
      <c r="D15" s="5"/>
      <c r="E15" s="6"/>
      <c r="F15" s="25">
        <v>1</v>
      </c>
      <c r="G15" s="22">
        <f>G13*F15</f>
        <v>5.589073923987847</v>
      </c>
      <c r="H15" s="5"/>
      <c r="I15" s="6"/>
      <c r="J15" s="4"/>
      <c r="K15" s="23">
        <f>(((0.37492)/((K9/2.54)*(K9/2.54)))*F48)*0.672</f>
        <v>0.010077849600000001</v>
      </c>
      <c r="L15" s="5"/>
      <c r="M15" s="6"/>
    </row>
    <row r="16" spans="2:13" ht="12.75" customHeight="1" thickBot="1">
      <c r="B16" s="9"/>
      <c r="C16" s="10"/>
      <c r="D16" s="10"/>
      <c r="E16" s="11"/>
      <c r="F16" s="13"/>
      <c r="G16" s="14"/>
      <c r="H16" s="10"/>
      <c r="I16" s="11"/>
      <c r="J16" s="9"/>
      <c r="K16" s="10"/>
      <c r="L16" s="10"/>
      <c r="M16" s="11"/>
    </row>
    <row r="17" spans="2:13" ht="17.25">
      <c r="B17" s="42" t="s">
        <v>5</v>
      </c>
      <c r="C17" s="43"/>
      <c r="D17" s="43"/>
      <c r="E17" s="44"/>
      <c r="F17" s="42" t="s">
        <v>45</v>
      </c>
      <c r="G17" s="43"/>
      <c r="H17" s="43"/>
      <c r="I17" s="44"/>
      <c r="J17" s="42" t="s">
        <v>45</v>
      </c>
      <c r="K17" s="43"/>
      <c r="L17" s="43"/>
      <c r="M17" s="44"/>
    </row>
    <row r="18" spans="2:13" ht="15">
      <c r="B18" s="4"/>
      <c r="C18" s="5"/>
      <c r="D18" s="5"/>
      <c r="E18" s="6"/>
      <c r="F18" s="7"/>
      <c r="G18" s="5"/>
      <c r="H18" s="5"/>
      <c r="I18" s="6"/>
      <c r="J18" s="4"/>
      <c r="K18" s="5"/>
      <c r="L18" s="5"/>
      <c r="M18" s="6"/>
    </row>
    <row r="19" spans="2:13" ht="15.75">
      <c r="B19" s="20" t="s">
        <v>3</v>
      </c>
      <c r="C19" s="24">
        <v>30.5</v>
      </c>
      <c r="D19" s="17" t="s">
        <v>48</v>
      </c>
      <c r="E19" s="6"/>
      <c r="F19" s="20" t="s">
        <v>6</v>
      </c>
      <c r="G19" s="24">
        <v>2.3</v>
      </c>
      <c r="H19" s="17" t="s">
        <v>49</v>
      </c>
      <c r="I19" s="6"/>
      <c r="J19" s="20" t="s">
        <v>14</v>
      </c>
      <c r="K19" s="26">
        <v>30.5</v>
      </c>
      <c r="L19" s="17" t="s">
        <v>48</v>
      </c>
      <c r="M19" s="6"/>
    </row>
    <row r="20" spans="2:13" ht="15.75">
      <c r="B20" s="20" t="s">
        <v>7</v>
      </c>
      <c r="C20" s="24">
        <v>50.8</v>
      </c>
      <c r="D20" s="17" t="s">
        <v>49</v>
      </c>
      <c r="E20" s="6"/>
      <c r="F20" s="20" t="s">
        <v>7</v>
      </c>
      <c r="G20" s="24">
        <v>38.1</v>
      </c>
      <c r="H20" s="17" t="s">
        <v>49</v>
      </c>
      <c r="I20" s="6"/>
      <c r="J20" s="20" t="s">
        <v>11</v>
      </c>
      <c r="K20" s="26">
        <v>45.4</v>
      </c>
      <c r="L20" s="17" t="s">
        <v>51</v>
      </c>
      <c r="M20" s="6"/>
    </row>
    <row r="21" spans="2:13" ht="15.75">
      <c r="B21" s="20" t="s">
        <v>11</v>
      </c>
      <c r="C21" s="24">
        <v>45.4</v>
      </c>
      <c r="D21" s="17" t="s">
        <v>51</v>
      </c>
      <c r="E21" s="6"/>
      <c r="F21" s="20" t="s">
        <v>11</v>
      </c>
      <c r="G21" s="24">
        <v>113.4</v>
      </c>
      <c r="H21" s="17" t="s">
        <v>51</v>
      </c>
      <c r="I21" s="6"/>
      <c r="J21" s="20" t="s">
        <v>12</v>
      </c>
      <c r="K21" s="26">
        <f>K20*F49</f>
        <v>45.4</v>
      </c>
      <c r="L21" s="17" t="s">
        <v>51</v>
      </c>
      <c r="M21" s="6"/>
    </row>
    <row r="22" spans="2:13" ht="15.75">
      <c r="B22" s="20" t="s">
        <v>12</v>
      </c>
      <c r="C22" s="21">
        <f>C21*F43</f>
        <v>45.4</v>
      </c>
      <c r="D22" s="18" t="s">
        <v>51</v>
      </c>
      <c r="E22" s="6"/>
      <c r="F22" s="20" t="s">
        <v>12</v>
      </c>
      <c r="G22" s="21">
        <f>G21*F44</f>
        <v>113.4</v>
      </c>
      <c r="H22" s="18" t="s">
        <v>51</v>
      </c>
      <c r="I22" s="6"/>
      <c r="J22" s="4"/>
      <c r="K22" s="3"/>
      <c r="L22" s="5"/>
      <c r="M22" s="6"/>
    </row>
    <row r="23" spans="2:13" ht="15">
      <c r="B23" s="4"/>
      <c r="C23" s="5"/>
      <c r="D23" s="5"/>
      <c r="E23" s="6"/>
      <c r="F23" s="7"/>
      <c r="G23" s="5"/>
      <c r="H23" s="5"/>
      <c r="I23" s="6"/>
      <c r="J23" s="4"/>
      <c r="K23" s="3"/>
      <c r="L23" s="5"/>
      <c r="M23" s="6"/>
    </row>
    <row r="24" spans="2:13" ht="15">
      <c r="B24" s="4"/>
      <c r="C24" s="19" t="s">
        <v>46</v>
      </c>
      <c r="D24" s="36" t="s">
        <v>9</v>
      </c>
      <c r="E24" s="37"/>
      <c r="F24" s="7"/>
      <c r="G24" s="19" t="s">
        <v>43</v>
      </c>
      <c r="H24" s="36" t="s">
        <v>9</v>
      </c>
      <c r="I24" s="37"/>
      <c r="J24" s="4"/>
      <c r="K24" s="19" t="s">
        <v>43</v>
      </c>
      <c r="L24" s="36" t="s">
        <v>9</v>
      </c>
      <c r="M24" s="37"/>
    </row>
    <row r="25" spans="2:13" ht="17.25">
      <c r="B25" s="4"/>
      <c r="C25" s="22">
        <f>(SQRT(((C27*55)/0.2225)+((C19/2.54)*(C19/2.54))))*2.54</f>
        <v>48.53353410358934</v>
      </c>
      <c r="D25" s="38" t="s">
        <v>16</v>
      </c>
      <c r="E25" s="39"/>
      <c r="F25" s="7"/>
      <c r="G25" s="22">
        <f>((G22*2.2046)/((G19/25.4)*(G20/25.4)*3.4))*0.3048</f>
        <v>165.00363996153456</v>
      </c>
      <c r="H25" s="38" t="s">
        <v>16</v>
      </c>
      <c r="I25" s="39"/>
      <c r="J25" s="4"/>
      <c r="K25" s="23">
        <f>(((K21*2.2046)/(3.14*((K19/2.54)/2)*((K19/2.54)/2)*0.284))/(12))*0.3048</f>
        <v>0.07908591257168579</v>
      </c>
      <c r="L25" s="40" t="s">
        <v>16</v>
      </c>
      <c r="M25" s="41"/>
    </row>
    <row r="26" spans="2:13" ht="15">
      <c r="B26" s="4"/>
      <c r="C26" s="19" t="s">
        <v>47</v>
      </c>
      <c r="D26" s="5"/>
      <c r="E26" s="6"/>
      <c r="F26" s="7"/>
      <c r="G26" s="3"/>
      <c r="H26" s="5"/>
      <c r="I26" s="6"/>
      <c r="J26" s="4"/>
      <c r="K26" s="3"/>
      <c r="L26" s="5"/>
      <c r="M26" s="6"/>
    </row>
    <row r="27" spans="2:13" ht="17.25">
      <c r="B27" s="4"/>
      <c r="C27" s="22">
        <f>C22/C20</f>
        <v>0.8937007874015748</v>
      </c>
      <c r="D27" s="5"/>
      <c r="E27" s="6"/>
      <c r="F27" s="7"/>
      <c r="G27" s="3"/>
      <c r="H27" s="5"/>
      <c r="I27" s="6"/>
      <c r="J27" s="4"/>
      <c r="K27" s="5"/>
      <c r="L27" s="5"/>
      <c r="M27" s="6"/>
    </row>
    <row r="28" spans="2:13" ht="12.75" customHeight="1" thickBot="1">
      <c r="B28" s="9"/>
      <c r="C28" s="14"/>
      <c r="D28" s="10"/>
      <c r="E28" s="11"/>
      <c r="F28" s="13"/>
      <c r="G28" s="10"/>
      <c r="H28" s="10"/>
      <c r="I28" s="11"/>
      <c r="J28" s="9"/>
      <c r="K28" s="10"/>
      <c r="L28" s="10"/>
      <c r="M28" s="11"/>
    </row>
    <row r="29" spans="2:13" ht="20.25" customHeight="1">
      <c r="B29" s="42" t="s">
        <v>13</v>
      </c>
      <c r="C29" s="43"/>
      <c r="D29" s="43"/>
      <c r="E29" s="44"/>
      <c r="F29" s="12"/>
      <c r="G29" s="5"/>
      <c r="H29" s="5"/>
      <c r="I29" s="5"/>
      <c r="J29" s="5"/>
      <c r="K29" s="5"/>
      <c r="L29" s="5"/>
      <c r="M29" s="5"/>
    </row>
    <row r="30" spans="2:13" ht="15">
      <c r="B30" s="4"/>
      <c r="C30" s="5"/>
      <c r="D30" s="5"/>
      <c r="E30" s="6"/>
      <c r="F30" s="12"/>
      <c r="G30" s="5"/>
      <c r="H30" s="5"/>
      <c r="I30" s="5"/>
      <c r="J30" s="5"/>
      <c r="K30" s="5"/>
      <c r="L30" s="5"/>
      <c r="M30" s="5"/>
    </row>
    <row r="31" spans="2:13" ht="15.75">
      <c r="B31" s="20" t="s">
        <v>14</v>
      </c>
      <c r="C31" s="24">
        <v>30.5</v>
      </c>
      <c r="D31" s="17" t="s">
        <v>48</v>
      </c>
      <c r="E31" s="6"/>
      <c r="F31" s="12"/>
      <c r="G31" s="5"/>
      <c r="H31" s="5"/>
      <c r="I31" s="5"/>
      <c r="J31" s="5"/>
      <c r="K31" s="5"/>
      <c r="L31" s="5"/>
      <c r="M31" s="5"/>
    </row>
    <row r="32" spans="2:13" ht="15.75">
      <c r="B32" s="20" t="s">
        <v>15</v>
      </c>
      <c r="C32" s="24">
        <v>2.3</v>
      </c>
      <c r="D32" s="17" t="s">
        <v>49</v>
      </c>
      <c r="E32" s="6"/>
      <c r="F32" s="12"/>
      <c r="G32" s="5"/>
      <c r="H32" s="5"/>
      <c r="I32" s="5"/>
      <c r="J32" s="5"/>
      <c r="K32" s="5"/>
      <c r="L32" s="5"/>
      <c r="M32" s="5"/>
    </row>
    <row r="33" spans="2:13" ht="15">
      <c r="B33" s="4"/>
      <c r="C33" s="5"/>
      <c r="D33" s="5"/>
      <c r="E33" s="6"/>
      <c r="F33" s="12"/>
      <c r="G33" s="5"/>
      <c r="H33" s="5"/>
      <c r="I33" s="5"/>
      <c r="J33" s="5"/>
      <c r="K33" s="5"/>
      <c r="L33" s="5"/>
      <c r="M33" s="5"/>
    </row>
    <row r="34" spans="2:13" ht="15">
      <c r="B34" s="4"/>
      <c r="C34" s="19" t="s">
        <v>39</v>
      </c>
      <c r="D34" s="36" t="s">
        <v>9</v>
      </c>
      <c r="E34" s="37"/>
      <c r="F34" s="12"/>
      <c r="G34" s="5"/>
      <c r="H34" s="5"/>
      <c r="I34" s="5"/>
      <c r="J34" s="5"/>
      <c r="K34" s="5"/>
      <c r="L34" s="5"/>
      <c r="M34" s="5"/>
    </row>
    <row r="35" spans="2:13" ht="17.25">
      <c r="B35" s="4"/>
      <c r="C35" s="22">
        <f>(((0.2225*(C32/25.4)*(C31/2.54)*(C31/2.54))/10)*(F45))*0.4536</f>
        <v>0.1317739080350208</v>
      </c>
      <c r="D35" s="38" t="s">
        <v>16</v>
      </c>
      <c r="E35" s="39"/>
      <c r="F35" s="12"/>
      <c r="G35" s="5"/>
      <c r="H35" s="5"/>
      <c r="I35" s="5"/>
      <c r="J35" s="5"/>
      <c r="K35" s="5"/>
      <c r="L35" s="5"/>
      <c r="M35" s="5"/>
    </row>
    <row r="36" spans="2:13" ht="24" customHeight="1" thickBot="1">
      <c r="B36" s="9"/>
      <c r="C36" s="10"/>
      <c r="D36" s="10"/>
      <c r="E36" s="11"/>
      <c r="F36" s="12"/>
      <c r="G36" s="5"/>
      <c r="H36" s="5"/>
      <c r="I36" s="5"/>
      <c r="J36" s="5"/>
      <c r="K36" s="5"/>
      <c r="L36" s="5"/>
      <c r="M36" s="5"/>
    </row>
    <row r="37" spans="6:13" ht="15">
      <c r="F37" s="12"/>
      <c r="G37" s="5"/>
      <c r="H37" s="5"/>
      <c r="I37" s="5"/>
      <c r="J37" s="5"/>
      <c r="K37" s="5"/>
      <c r="L37" s="5"/>
      <c r="M37" s="5"/>
    </row>
    <row r="39" ht="15" hidden="1"/>
    <row r="40" ht="15" hidden="1">
      <c r="F40" s="1" t="s">
        <v>30</v>
      </c>
    </row>
    <row r="41" spans="2:6" ht="15" hidden="1">
      <c r="B41" s="2" t="s">
        <v>16</v>
      </c>
      <c r="C41" s="1">
        <v>1</v>
      </c>
      <c r="E41" s="2" t="s">
        <v>0</v>
      </c>
      <c r="F41" s="1">
        <f>SUMIF(B41:B54,D13,C41:C54)</f>
        <v>1</v>
      </c>
    </row>
    <row r="42" spans="2:6" ht="15" hidden="1">
      <c r="B42" s="2" t="s">
        <v>17</v>
      </c>
      <c r="C42" s="1">
        <v>1.02</v>
      </c>
      <c r="E42" s="2" t="s">
        <v>31</v>
      </c>
      <c r="F42" s="1">
        <f>SUMIF(B41:B54,H13,C41:C54)</f>
        <v>1</v>
      </c>
    </row>
    <row r="43" spans="2:6" ht="15" hidden="1">
      <c r="B43" s="2" t="s">
        <v>18</v>
      </c>
      <c r="C43" s="1">
        <v>0.985</v>
      </c>
      <c r="E43" s="2" t="s">
        <v>32</v>
      </c>
      <c r="F43" s="1">
        <f>SUMIF(B41:B54,D25,C41:C54)</f>
        <v>1</v>
      </c>
    </row>
    <row r="44" spans="2:6" ht="15" hidden="1">
      <c r="B44" s="2" t="s">
        <v>19</v>
      </c>
      <c r="C44" s="1">
        <v>1.12</v>
      </c>
      <c r="E44" s="2" t="s">
        <v>33</v>
      </c>
      <c r="F44" s="1">
        <f>SUMIF(B41:B54,H25,C41:C54)</f>
        <v>1</v>
      </c>
    </row>
    <row r="45" spans="2:6" ht="15" hidden="1">
      <c r="B45" s="2" t="s">
        <v>20</v>
      </c>
      <c r="C45" s="1">
        <v>1.122</v>
      </c>
      <c r="E45" s="2" t="s">
        <v>34</v>
      </c>
      <c r="F45" s="1">
        <f>SUMIF(B41:B54,D35,C41:C54)</f>
        <v>1</v>
      </c>
    </row>
    <row r="46" spans="2:6" ht="15" hidden="1">
      <c r="B46" s="2" t="s">
        <v>21</v>
      </c>
      <c r="C46" s="1">
        <v>0.57</v>
      </c>
      <c r="F46" s="1"/>
    </row>
    <row r="47" spans="2:6" ht="15" hidden="1">
      <c r="B47" s="2" t="s">
        <v>22</v>
      </c>
      <c r="C47" s="1">
        <v>1.136</v>
      </c>
      <c r="F47" s="1" t="s">
        <v>35</v>
      </c>
    </row>
    <row r="48" spans="2:6" ht="15" hidden="1">
      <c r="B48" s="2" t="s">
        <v>23</v>
      </c>
      <c r="C48" s="1">
        <v>0.344</v>
      </c>
      <c r="E48" s="2" t="s">
        <v>38</v>
      </c>
      <c r="F48" s="1">
        <f>SUMIF(B41:B54,L13,C41:C54)</f>
        <v>1</v>
      </c>
    </row>
    <row r="49" spans="2:6" ht="15" hidden="1">
      <c r="B49" s="2" t="s">
        <v>24</v>
      </c>
      <c r="C49" s="1">
        <v>1.01</v>
      </c>
      <c r="E49" s="2" t="s">
        <v>33</v>
      </c>
      <c r="F49" s="1">
        <f>SUMIF(B41:B54,L25,C41:C54)</f>
        <v>1</v>
      </c>
    </row>
    <row r="50" spans="2:6" ht="15" hidden="1">
      <c r="B50" s="2" t="s">
        <v>25</v>
      </c>
      <c r="C50" s="1">
        <v>1.076</v>
      </c>
      <c r="F50" s="1"/>
    </row>
    <row r="51" spans="2:6" ht="15" hidden="1">
      <c r="B51" s="2" t="s">
        <v>26</v>
      </c>
      <c r="C51" s="1">
        <v>1.05</v>
      </c>
      <c r="F51" s="1"/>
    </row>
    <row r="52" spans="2:6" ht="15" hidden="1">
      <c r="B52" s="2" t="s">
        <v>27</v>
      </c>
      <c r="C52" s="1">
        <v>1.01</v>
      </c>
      <c r="F52" s="1"/>
    </row>
    <row r="53" spans="2:3" ht="15" hidden="1">
      <c r="B53" s="2" t="s">
        <v>28</v>
      </c>
      <c r="C53" s="1">
        <v>1.17</v>
      </c>
    </row>
    <row r="54" spans="2:3" ht="15" hidden="1">
      <c r="B54" s="2" t="s">
        <v>29</v>
      </c>
      <c r="C54" s="1">
        <v>0.99</v>
      </c>
    </row>
    <row r="55" ht="15" hidden="1">
      <c r="B55" s="2"/>
    </row>
    <row r="56" ht="15">
      <c r="B56" s="2"/>
    </row>
    <row r="57" ht="15">
      <c r="B57" s="2"/>
    </row>
    <row r="58" ht="15">
      <c r="B58" s="2"/>
    </row>
    <row r="59" ht="15">
      <c r="B59" s="2"/>
    </row>
    <row r="60" ht="15">
      <c r="B60" s="2"/>
    </row>
    <row r="61" ht="15">
      <c r="B61" s="2"/>
    </row>
  </sheetData>
  <sheetProtection sheet="1" selectLockedCells="1"/>
  <mergeCells count="26">
    <mergeCell ref="B2:M2"/>
    <mergeCell ref="B29:E29"/>
    <mergeCell ref="D12:E12"/>
    <mergeCell ref="D13:E13"/>
    <mergeCell ref="B5:E5"/>
    <mergeCell ref="B17:E17"/>
    <mergeCell ref="D24:E24"/>
    <mergeCell ref="L24:M24"/>
    <mergeCell ref="L25:M25"/>
    <mergeCell ref="D25:E25"/>
    <mergeCell ref="F5:I5"/>
    <mergeCell ref="F17:I17"/>
    <mergeCell ref="H24:I24"/>
    <mergeCell ref="H25:I25"/>
    <mergeCell ref="H12:I12"/>
    <mergeCell ref="H13:I13"/>
    <mergeCell ref="B1:M1"/>
    <mergeCell ref="B4:I4"/>
    <mergeCell ref="J4:M4"/>
    <mergeCell ref="B3:M3"/>
    <mergeCell ref="D34:E34"/>
    <mergeCell ref="D35:E35"/>
    <mergeCell ref="L12:M12"/>
    <mergeCell ref="L13:M13"/>
    <mergeCell ref="J5:M5"/>
    <mergeCell ref="J17:M17"/>
  </mergeCells>
  <dataValidations count="1">
    <dataValidation type="list" allowBlank="1" showInputMessage="1" showErrorMessage="1" sqref="D13:E13 L25:M25 L13:M13 D35:E35 H25:I25 D25:E25 H13:I13">
      <formula1>$B$41:$B$54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Barton</dc:creator>
  <cp:keywords/>
  <dc:description/>
  <cp:lastModifiedBy>Monica Dhobale</cp:lastModifiedBy>
  <cp:lastPrinted>2012-02-13T14:24:20Z</cp:lastPrinted>
  <dcterms:created xsi:type="dcterms:W3CDTF">2012-02-13T13:05:46Z</dcterms:created>
  <dcterms:modified xsi:type="dcterms:W3CDTF">2016-06-13T07:19:45Z</dcterms:modified>
  <cp:category/>
  <cp:version/>
  <cp:contentType/>
  <cp:contentStatus/>
</cp:coreProperties>
</file>