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31B" lockStructure="1"/>
  <bookViews>
    <workbookView xWindow="0" yWindow="0" windowWidth="28800" windowHeight="1227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14" i="5"/>
  <c r="C14" i="5"/>
  <c r="B6" i="5"/>
  <c r="C6"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B23" i="6" l="1"/>
  <c r="B43" i="6" s="1"/>
  <c r="F23"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5" i="5" l="1"/>
  <c r="B5" i="5"/>
  <c r="C7" i="6"/>
  <c r="G23" i="6"/>
  <c r="H23" i="6" s="1"/>
  <c r="D23" i="6" s="1"/>
  <c r="C12" i="6"/>
  <c r="C13" i="6"/>
  <c r="C11" i="6"/>
  <c r="C10" i="6"/>
  <c r="C8" i="6"/>
  <c r="C5" i="6"/>
  <c r="C4" i="6"/>
  <c r="B48" i="6"/>
  <c r="B38" i="6"/>
  <c r="B28" i="6"/>
  <c r="B33"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41" i="6" s="1"/>
  <c r="B30" i="6"/>
  <c r="G30" i="6" s="1"/>
  <c r="B41" i="6"/>
  <c r="F63" i="6"/>
  <c r="G21" i="6"/>
  <c r="H21" i="6" s="1"/>
  <c r="B26" i="6"/>
  <c r="G26" i="6" s="1"/>
  <c r="B36" i="6"/>
  <c r="B46" i="6"/>
  <c r="G46" i="6" s="1"/>
  <c r="G31" i="6"/>
  <c r="H22" i="6"/>
  <c r="D22" i="6" s="1"/>
  <c r="G47" i="6"/>
  <c r="G42" i="6"/>
  <c r="K65" i="6"/>
  <c r="C65" i="6" s="1"/>
  <c r="G27" i="6"/>
  <c r="G32" i="6"/>
  <c r="G43" i="6"/>
  <c r="G38" i="6"/>
  <c r="G35" i="6"/>
  <c r="G28" i="6"/>
  <c r="G33" i="6"/>
  <c r="G41"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42" i="6" l="1"/>
  <c r="K64" i="6"/>
  <c r="C64" i="6" s="1"/>
  <c r="H37" i="6"/>
  <c r="H26" i="6"/>
  <c r="C26" i="6" s="1"/>
  <c r="H25" i="6"/>
  <c r="C25" i="6" s="1"/>
  <c r="F36" i="6"/>
  <c r="H36" i="6" s="1"/>
  <c r="H41" i="6"/>
  <c r="C41"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F46" i="6"/>
  <c r="H46" i="6" s="1"/>
  <c r="F31" i="6"/>
  <c r="H31" i="6" s="1"/>
  <c r="D31" i="6" s="1"/>
  <c r="C20" i="6"/>
  <c r="D21" i="6"/>
  <c r="C21" i="6"/>
  <c r="K63" i="6"/>
  <c r="D26" i="6"/>
  <c r="H32" i="6"/>
  <c r="C32" i="6" s="1"/>
  <c r="C22" i="6"/>
  <c r="D41" i="6"/>
  <c r="F38" i="6"/>
  <c r="H38" i="6" s="1"/>
  <c r="F43" i="6"/>
  <c r="H43" i="6" s="1"/>
  <c r="H28" i="6"/>
  <c r="F65" i="6"/>
  <c r="F33" i="6"/>
  <c r="H33" i="6" s="1"/>
  <c r="F48" i="6"/>
  <c r="H48" i="6" s="1"/>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25" i="6" l="1"/>
  <c r="C36" i="6"/>
  <c r="D36" i="6"/>
  <c r="D35" i="6"/>
  <c r="C35" i="6"/>
  <c r="G57" i="5"/>
  <c r="I57" i="5"/>
  <c r="E57" i="5"/>
  <c r="I541" i="5"/>
  <c r="G541" i="5"/>
  <c r="E541" i="5"/>
  <c r="X541" i="5" s="1"/>
  <c r="H541" i="5"/>
  <c r="J57" i="5"/>
  <c r="R541" i="5"/>
  <c r="F57" i="5"/>
  <c r="H57" i="5"/>
  <c r="G73" i="5"/>
  <c r="F468" i="5"/>
  <c r="J541" i="5"/>
  <c r="F73" i="5"/>
  <c r="H73" i="5"/>
  <c r="J73" i="5"/>
  <c r="I73" i="5"/>
  <c r="J33" i="5"/>
  <c r="R33" i="5"/>
  <c r="I17" i="5"/>
  <c r="R17" i="5"/>
  <c r="H17" i="5"/>
  <c r="F33" i="5"/>
  <c r="I33" i="5"/>
  <c r="E33" i="5"/>
  <c r="X33" i="5" s="1"/>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C63" i="6" l="1"/>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sharedStrings.xml><?xml version="1.0" encoding="utf-8"?>
<sst xmlns="http://schemas.openxmlformats.org/spreadsheetml/2006/main" count="21616" uniqueCount="15503">
  <si>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</si>
  <si>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</si>
  <si>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</si>
  <si>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</si>
  <si>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</si>
  <si>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</si>
  <si>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6"/>
  </si>
  <si>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</si>
  <si>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</si>
  <si>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</si>
  <si>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</si>
  <si>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</si>
  <si>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</si>
  <si>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</si>
  <si>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</si>
  <si>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</si>
  <si>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</si>
  <si>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</si>
  <si>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</si>
  <si>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</si>
  <si>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</si>
  <si>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</si>
  <si>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</si>
  <si>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</si>
  <si>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</si>
  <si>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</si>
  <si>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</si>
  <si>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</si>
  <si>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</si>
  <si>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</si>
  <si>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</si>
  <si>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</si>
  <si>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</si>
  <si>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</si>
  <si>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</si>
  <si>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</si>
  <si>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</si>
  <si>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</si>
  <si>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</si>
  <si>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</si>
  <si>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</si>
  <si>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</si>
  <si>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</si>
  <si>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</si>
  <si>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</si>
  <si>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</si>
  <si>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</si>
  <si>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</si>
  <si>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</si>
  <si>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</si>
  <si>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</si>
  <si>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</si>
  <si>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</si>
  <si>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</si>
  <si>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</si>
  <si>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</si>
  <si>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</si>
  <si>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</si>
  <si>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</si>
  <si>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</si>
  <si>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</si>
  <si>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</si>
  <si>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</si>
  <si>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</si>
  <si>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</si>
  <si>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</si>
  <si>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</si>
  <si>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</si>
  <si>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</si>
  <si>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</si>
  <si>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</si>
  <si>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</si>
  <si>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</si>
  <si>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</si>
  <si>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</si>
  <si>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</si>
  <si>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</si>
  <si>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</si>
  <si>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</si>
  <si>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</si>
  <si>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</si>
  <si>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</si>
  <si>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</si>
  <si>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</si>
  <si>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</si>
  <si>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</si>
  <si>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</si>
  <si>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</si>
  <si>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</si>
  <si>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</si>
  <si>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</si>
  <si>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</si>
  <si>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</si>
  <si>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</si>
  <si>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</si>
  <si>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</si>
  <si>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</si>
  <si>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</si>
  <si>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</si>
  <si>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</si>
  <si>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</si>
  <si>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</si>
  <si>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</si>
  <si>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</si>
  <si>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</si>
  <si>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</si>
  <si>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</si>
  <si>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</si>
  <si>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</si>
  <si>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</si>
  <si>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</si>
  <si>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</si>
  <si>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</si>
  <si>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</si>
  <si>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</si>
  <si>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</si>
  <si>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</si>
  <si>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</si>
  <si>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</si>
  <si>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</si>
  <si>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</si>
  <si>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</si>
  <si>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</si>
  <si>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</si>
  <si>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</si>
  <si>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</si>
  <si>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</si>
  <si>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</si>
  <si>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</si>
  <si>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</si>
  <si>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</si>
  <si>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</si>
  <si>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</si>
  <si>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</si>
  <si>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</si>
  <si>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</si>
  <si>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</si>
  <si>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</si>
  <si>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</si>
  <si>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</si>
  <si>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</si>
  <si>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</si>
  <si>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</si>
  <si>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</si>
  <si>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</si>
  <si>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</si>
  <si>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</si>
  <si>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</si>
  <si>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</si>
  <si>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</si>
  <si>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</si>
  <si>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</si>
  <si>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</si>
  <si>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</si>
  <si>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</si>
  <si>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</si>
  <si>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</si>
  <si>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</si>
  <si>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</si>
  <si>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</si>
  <si>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</si>
  <si>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</si>
  <si>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</si>
  <si>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</si>
  <si>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</si>
  <si>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</si>
  <si>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</si>
  <si>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</si>
  <si>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</si>
  <si>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</si>
  <si>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</si>
  <si>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</si>
  <si>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</si>
  <si>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</si>
  <si>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</si>
  <si>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</si>
  <si>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</si>
  <si>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</si>
  <si>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</si>
  <si>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</si>
  <si>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</si>
  <si>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</si>
  <si>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</si>
  <si>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</si>
  <si>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</si>
  <si>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</si>
  <si>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</si>
  <si>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</si>
  <si>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</si>
  <si>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</si>
  <si>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</si>
  <si>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</si>
  <si>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</si>
  <si>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</si>
  <si>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</si>
  <si>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</si>
  <si>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</si>
  <si>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</si>
  <si>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</si>
  <si>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</si>
  <si>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</si>
  <si>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</si>
  <si>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</si>
  <si>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</si>
  <si>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</si>
  <si>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</si>
  <si>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</si>
  <si>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</si>
  <si>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</si>
  <si>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</si>
  <si>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</si>
  <si>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</si>
  <si>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</si>
  <si>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</si>
  <si>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</si>
  <si>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</si>
  <si>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</si>
  <si>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</si>
  <si>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</si>
  <si>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</si>
  <si>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</si>
  <si>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</si>
  <si>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</si>
  <si>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</si>
  <si>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</si>
  <si>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</si>
  <si>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</si>
  <si>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</si>
  <si>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</si>
  <si>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</si>
  <si>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</si>
  <si>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</si>
  <si>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</si>
  <si>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</si>
  <si>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</si>
  <si>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</si>
  <si>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</si>
  <si>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</si>
  <si>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</si>
  <si>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</si>
  <si>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</si>
  <si>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</si>
  <si>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</si>
  <si>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</si>
  <si>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</si>
  <si>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</si>
  <si>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</si>
  <si>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</si>
  <si>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</si>
  <si>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</si>
  <si>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</si>
  <si>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</si>
  <si>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</si>
  <si>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</si>
  <si>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</si>
  <si>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</si>
  <si>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</si>
  <si>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</si>
  <si>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</si>
  <si>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</si>
  <si>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</si>
  <si>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</si>
  <si>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</si>
  <si>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</si>
  <si>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</si>
  <si>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</si>
  <si>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</si>
  <si>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</si>
  <si>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</si>
  <si>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</si>
  <si>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</si>
  <si>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</si>
  <si>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</si>
  <si>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</si>
  <si>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</si>
  <si>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</si>
  <si>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</si>
  <si>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</si>
  <si>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</si>
  <si>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</si>
  <si>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</si>
  <si>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</si>
  <si>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</si>
  <si>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</si>
  <si>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</si>
  <si>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</si>
  <si>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</si>
  <si>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</si>
  <si>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</si>
  <si>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</si>
  <si>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</si>
  <si>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</si>
  <si>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</si>
  <si>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</si>
  <si>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</si>
  <si>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</si>
  <si>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</si>
  <si>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</si>
  <si>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</si>
  <si>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</si>
  <si>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</si>
  <si>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</si>
  <si>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</si>
  <si>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</si>
  <si>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</si>
  <si>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</si>
  <si>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</si>
  <si>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</si>
  <si>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</si>
  <si>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</si>
  <si>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</si>
  <si>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</si>
  <si>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</si>
  <si>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</si>
  <si>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</si>
  <si>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</si>
  <si>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</si>
  <si>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</si>
  <si>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</si>
  <si>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</si>
  <si>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</si>
  <si>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</si>
  <si>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</si>
  <si>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</si>
  <si>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</si>
  <si>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</si>
  <si>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</si>
  <si>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</si>
  <si>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</si>
  <si>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</si>
  <si>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</si>
  <si>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</si>
  <si>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</si>
  <si>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</si>
  <si>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</si>
  <si>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</si>
  <si>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</si>
  <si>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</si>
  <si>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</si>
  <si>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</si>
  <si>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</si>
  <si>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</si>
  <si>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</si>
  <si>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</si>
  <si>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</si>
  <si>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</si>
  <si>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</si>
  <si>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</si>
  <si>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</si>
  <si>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</si>
  <si>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</si>
  <si>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</si>
  <si>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</si>
  <si>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</si>
  <si>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</si>
  <si>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</si>
  <si>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</si>
  <si>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</si>
  <si>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</si>
  <si>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</si>
  <si>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</si>
  <si>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</si>
  <si>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</si>
  <si>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</si>
  <si>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</si>
  <si>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</si>
  <si>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</si>
  <si>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</si>
  <si>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</si>
  <si>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</si>
  <si>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</si>
  <si>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</si>
  <si>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</si>
  <si>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</si>
  <si>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</si>
  <si>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</si>
  <si>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</si>
  <si>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</si>
  <si>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</si>
  <si>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</si>
  <si>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</si>
  <si>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</si>
  <si>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</si>
  <si>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</si>
  <si>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</si>
  <si>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</si>
  <si>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</si>
  <si>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</si>
  <si>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</si>
  <si>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</si>
  <si>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</si>
  <si>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</si>
  <si>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</si>
  <si>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</si>
  <si>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</si>
  <si>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</si>
  <si>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</si>
  <si>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</si>
  <si>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</si>
  <si>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</si>
  <si>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</si>
  <si>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</si>
  <si>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</si>
  <si>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</si>
  <si>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</si>
  <si>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</si>
  <si>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</si>
  <si>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</si>
  <si>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</si>
  <si>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</si>
  <si>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</si>
  <si>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</si>
  <si>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</si>
  <si>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</si>
  <si>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</si>
  <si>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</si>
  <si>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</si>
  <si>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</si>
  <si>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</si>
  <si>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</si>
  <si>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</si>
  <si>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</si>
  <si>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</si>
  <si>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</si>
  <si>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</si>
  <si>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</si>
  <si>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</si>
  <si>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</si>
  <si>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</si>
  <si>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</si>
  <si>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</si>
  <si>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</si>
  <si>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</si>
  <si>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</si>
  <si>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</si>
  <si>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</si>
  <si>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</si>
  <si>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</si>
  <si>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</si>
  <si>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</si>
  <si>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</si>
  <si>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</si>
  <si>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</si>
  <si>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</si>
  <si>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</si>
  <si>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</si>
  <si>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</si>
  <si>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</si>
  <si>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</si>
  <si>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</si>
  <si>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</si>
  <si>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</si>
  <si>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</si>
  <si>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</si>
  <si>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</si>
  <si>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</si>
  <si>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</si>
  <si>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</si>
  <si>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</si>
  <si>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</si>
  <si>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</si>
  <si>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</si>
  <si>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</si>
  <si>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</si>
  <si>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</si>
  <si>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</si>
  <si>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</si>
  <si>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</si>
  <si>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</si>
  <si>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</si>
  <si>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</si>
  <si>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</si>
  <si>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</si>
  <si>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</si>
  <si>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</si>
  <si>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</si>
  <si>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</si>
  <si>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</si>
  <si>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</si>
  <si>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</si>
  <si>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</si>
  <si>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</si>
  <si>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</si>
  <si>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</si>
  <si>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</si>
  <si>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</si>
  <si>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</si>
  <si>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</si>
  <si>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</si>
  <si>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</si>
  <si>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</si>
  <si>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</si>
  <si>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</si>
  <si>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</si>
  <si>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</si>
  <si>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</si>
  <si>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</si>
  <si>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</si>
  <si>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</si>
  <si>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</si>
  <si>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</si>
  <si>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</si>
  <si>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</si>
  <si>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</si>
  <si>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</si>
  <si>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</si>
  <si>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</si>
  <si>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</si>
  <si>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</si>
  <si>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6"/>
  </si>
  <si>
    <t xml:space="preserve">
</t>
    <phoneticPr fontId="26"/>
  </si>
  <si>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</si>
  <si>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</si>
  <si>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</si>
  <si>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</si>
  <si>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</si>
  <si>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</si>
  <si>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</si>
  <si>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</si>
  <si>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</si>
  <si>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</si>
  <si>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</si>
  <si>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</si>
  <si>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</si>
  <si>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</si>
  <si>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</si>
  <si>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</si>
  <si>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</si>
  <si>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</si>
  <si>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</si>
  <si>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</si>
  <si>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</si>
  <si>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</si>
  <si>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</si>
  <si>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</si>
  <si>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</si>
  <si>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</si>
  <si>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</si>
  <si>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</si>
  <si>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</si>
  <si>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</si>
  <si>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</si>
  <si>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</si>
  <si>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</si>
  <si>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</si>
  <si>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</si>
  <si>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</si>
  <si>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</si>
  <si>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</si>
  <si>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</si>
  <si>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</si>
  <si>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</si>
  <si>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</si>
  <si>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</si>
  <si>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</si>
  <si>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</si>
  <si>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</si>
  <si>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</si>
  <si>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</si>
  <si>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</si>
  <si>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</si>
  <si>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</si>
  <si>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</si>
  <si>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</si>
  <si>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</si>
  <si>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</si>
  <si>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</si>
  <si>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</si>
  <si>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</si>
  <si>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</si>
  <si>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</si>
  <si>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</si>
  <si>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</si>
  <si>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</si>
  <si>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</si>
  <si>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</si>
  <si>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</si>
  <si>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</si>
  <si>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</si>
  <si>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6"/>
  </si>
  <si>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</si>
  <si>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</si>
  <si>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</si>
  <si>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</si>
  <si>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</si>
  <si>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</si>
  <si>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6"/>
  </si>
  <si>
    <t>B27</t>
    <phoneticPr fontId="26"/>
  </si>
  <si>
    <t>B28</t>
    <phoneticPr fontId="26"/>
  </si>
  <si>
    <t>B29</t>
    <phoneticPr fontId="26"/>
  </si>
  <si>
    <t>B38</t>
    <phoneticPr fontId="26"/>
  </si>
  <si>
    <t>B39</t>
  </si>
  <si>
    <t>B40</t>
  </si>
  <si>
    <t>B41</t>
  </si>
  <si>
    <t>D25</t>
    <phoneticPr fontId="26"/>
  </si>
  <si>
    <t>G25</t>
    <phoneticPr fontId="26"/>
  </si>
  <si>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</si>
  <si>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6"/>
  </si>
  <si>
    <t>necessary?</t>
    <phoneticPr fontId="26"/>
  </si>
  <si>
    <t>incomplete</t>
    <phoneticPr fontId="26"/>
  </si>
  <si>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</si>
  <si>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</si>
  <si>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</si>
  <si>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</si>
  <si>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</si>
  <si>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</si>
  <si>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</si>
  <si>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</si>
  <si>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</si>
  <si>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</si>
  <si>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</si>
  <si>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</si>
  <si>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</si>
  <si>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</si>
  <si>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</si>
  <si>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</si>
  <si>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</si>
  <si>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</si>
  <si>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</si>
  <si>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</si>
  <si>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</si>
  <si>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</si>
  <si>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</si>
  <si>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</si>
  <si>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</si>
  <si>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</si>
  <si>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</si>
  <si>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</si>
  <si>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</si>
  <si>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</si>
  <si>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</si>
  <si>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</si>
  <si>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</si>
  <si>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</si>
  <si>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</si>
  <si>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</si>
  <si>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</si>
  <si>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</si>
  <si>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</si>
  <si>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</si>
  <si>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</si>
  <si>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</si>
  <si>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</si>
  <si>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</si>
  <si>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</si>
  <si>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</si>
  <si>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</si>
  <si>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</si>
  <si>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</si>
  <si>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</si>
  <si>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</si>
  <si>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</si>
  <si>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</si>
  <si>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</si>
  <si>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</si>
  <si>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</si>
  <si>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</si>
  <si>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</si>
  <si>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</si>
  <si>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</si>
  <si>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</si>
  <si>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</si>
  <si>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</si>
  <si>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</si>
  <si>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</si>
  <si>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</si>
  <si>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</si>
  <si>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</si>
  <si>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</si>
  <si>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</si>
  <si>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</si>
  <si>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</si>
  <si>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</si>
  <si>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</si>
  <si>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</si>
  <si>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</si>
  <si>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</si>
  <si>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</si>
  <si>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</si>
  <si>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</si>
  <si>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</si>
  <si>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</si>
  <si>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</si>
  <si>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</si>
  <si>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</si>
  <si>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</si>
  <si>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</si>
  <si>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</si>
  <si>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</si>
  <si>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</si>
  <si>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</si>
  <si>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</si>
  <si>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</si>
  <si>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</si>
  <si>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</si>
  <si>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</si>
  <si>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</si>
  <si>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</si>
  <si>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</si>
  <si>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</si>
  <si>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</si>
  <si>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</si>
  <si>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</si>
  <si>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</si>
  <si>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</si>
  <si>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</si>
  <si>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</si>
  <si>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</si>
  <si>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</si>
  <si>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</si>
  <si>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</si>
  <si>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</si>
  <si>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</si>
  <si>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</si>
  <si>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</si>
  <si>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</si>
  <si>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</si>
  <si>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</si>
  <si>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</si>
  <si>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</si>
  <si>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</si>
  <si>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6"/>
  </si>
  <si>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</si>
  <si>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</si>
  <si>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</si>
  <si>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</si>
  <si>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</si>
  <si>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</si>
  <si>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</si>
  <si>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</si>
  <si>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</si>
  <si>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</si>
  <si>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</si>
  <si>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</si>
  <si>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</si>
  <si>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</si>
  <si>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</si>
  <si>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</si>
  <si>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</si>
  <si>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</si>
  <si>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</si>
  <si>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</si>
  <si>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</si>
  <si>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</si>
  <si>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</si>
  <si>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</si>
  <si>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</si>
  <si>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</si>
  <si>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</si>
  <si>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</si>
  <si>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</si>
  <si>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</si>
  <si>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</si>
  <si>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</si>
  <si>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</si>
  <si>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</si>
  <si>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</si>
  <si>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</si>
  <si>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</si>
  <si>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</si>
  <si>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</si>
  <si>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</si>
  <si>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</si>
  <si>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</si>
  <si>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</si>
  <si>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</si>
  <si>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</si>
  <si>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</si>
  <si>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</si>
  <si>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</si>
  <si>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</si>
  <si>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</si>
  <si>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</si>
  <si>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</si>
  <si>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</si>
  <si>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</si>
  <si>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</si>
  <si>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</si>
  <si>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</si>
  <si>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</si>
  <si>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</si>
  <si>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</si>
  <si>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</si>
  <si>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</si>
  <si>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</si>
  <si>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</si>
  <si>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</si>
  <si>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</si>
  <si>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</si>
  <si>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</si>
  <si>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</si>
  <si>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</si>
  <si>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</si>
  <si>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</si>
  <si>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</si>
  <si>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</si>
  <si>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</si>
  <si>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</si>
  <si>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</si>
  <si>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</si>
  <si>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</si>
  <si>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</si>
  <si>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</si>
  <si>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</si>
  <si>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</si>
  <si>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</si>
  <si>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</si>
  <si>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</si>
  <si>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</si>
  <si>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</si>
  <si>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</si>
  <si>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</si>
  <si>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</si>
  <si>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</si>
  <si>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</si>
  <si>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</si>
  <si>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</si>
  <si>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</si>
  <si>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</si>
  <si>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</si>
  <si>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</si>
  <si>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</si>
  <si>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</si>
  <si>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</si>
  <si>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</si>
  <si>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</si>
  <si>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</si>
  <si>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</si>
  <si>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</si>
  <si>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</si>
  <si>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</si>
  <si>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</si>
  <si>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</si>
  <si>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</si>
  <si>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</si>
  <si>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</si>
  <si>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</si>
  <si>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</si>
  <si>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</si>
  <si>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</si>
  <si>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</si>
  <si>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</si>
  <si>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</si>
  <si>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</si>
  <si>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</si>
  <si>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</si>
  <si>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</si>
  <si>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</si>
  <si>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</si>
  <si>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</si>
  <si>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</si>
  <si>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</si>
  <si>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</si>
  <si>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</si>
  <si>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</si>
  <si>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</si>
  <si>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</si>
  <si>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</si>
  <si>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</si>
  <si>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</si>
  <si>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</si>
  <si>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</si>
  <si>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</si>
  <si>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</si>
  <si>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</si>
  <si>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</si>
  <si>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</si>
  <si>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</si>
  <si>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</si>
  <si>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</si>
  <si>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</si>
  <si>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</si>
  <si>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</si>
  <si>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</si>
  <si>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</si>
  <si>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</si>
  <si>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</si>
  <si>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</si>
  <si>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</si>
  <si>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</si>
  <si>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</si>
  <si>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</si>
  <si>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</si>
  <si>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</si>
  <si>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</si>
  <si>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</si>
  <si>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</si>
  <si>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</si>
  <si>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</si>
  <si>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</si>
  <si>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</si>
  <si>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</si>
  <si>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</si>
  <si>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</si>
  <si>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</si>
  <si>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</si>
  <si>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</si>
  <si>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</si>
  <si>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</si>
  <si>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</si>
  <si>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</si>
  <si>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</si>
  <si>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</si>
  <si>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</si>
  <si>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</si>
  <si>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</si>
  <si>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</si>
  <si>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</si>
  <si>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</si>
  <si>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</si>
  <si>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</si>
  <si>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</si>
  <si>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</si>
  <si>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</si>
  <si>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</si>
  <si>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</si>
  <si>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</si>
  <si>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6"/>
  </si>
  <si>
    <t xml:space="preserve">
</t>
    <phoneticPr fontId="26"/>
  </si>
  <si>
    <t xml:space="preserve">
</t>
    <phoneticPr fontId="26"/>
  </si>
  <si>
    <t xml:space="preserve">
</t>
    <phoneticPr fontId="26"/>
  </si>
  <si>
    <t xml:space="preserve">
</t>
    <phoneticPr fontId="26"/>
  </si>
  <si>
    <t>METAL+Alias</t>
    <phoneticPr fontId="26"/>
  </si>
  <si>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</si>
  <si>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</si>
  <si>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</si>
  <si>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</si>
  <si>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</si>
  <si>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</si>
  <si>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</si>
  <si>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</si>
  <si>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</si>
  <si>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</si>
  <si>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</si>
  <si>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</si>
  <si>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</si>
  <si>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</si>
  <si>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</si>
  <si>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6"/>
  </si>
  <si>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</si>
  <si>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</si>
  <si>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</si>
  <si>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</si>
  <si>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</si>
  <si>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</si>
  <si>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</si>
  <si>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</si>
  <si>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</si>
  <si>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</si>
  <si>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</si>
  <si>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</si>
  <si>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</si>
  <si>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</si>
  <si>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</si>
  <si>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</si>
  <si>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</si>
  <si>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</si>
  <si>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</si>
  <si>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</si>
  <si>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</si>
  <si>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</si>
  <si>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</si>
  <si>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</si>
  <si>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</si>
  <si>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</si>
  <si>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</si>
  <si>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</si>
  <si>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</si>
  <si>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</si>
  <si>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</si>
  <si>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</si>
  <si>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</si>
  <si>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</si>
  <si>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</si>
  <si>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</si>
  <si>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</si>
  <si>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</si>
  <si>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</si>
  <si>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</si>
  <si>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</si>
  <si>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</si>
  <si>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</si>
  <si>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</si>
  <si>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</si>
  <si>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</si>
  <si>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</si>
  <si>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</si>
  <si>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</si>
  <si>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</si>
  <si>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</si>
  <si>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</si>
  <si>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</si>
  <si>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</si>
  <si>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</si>
  <si>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</si>
  <si>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</si>
  <si>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</si>
  <si>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</si>
  <si>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</si>
  <si>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</si>
  <si>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</si>
  <si>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</si>
  <si>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</si>
  <si>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</si>
  <si>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</si>
  <si>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</si>
  <si>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</si>
  <si>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</si>
  <si>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</si>
  <si>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</si>
  <si>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</si>
  <si>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</si>
  <si>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</si>
  <si>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</si>
  <si>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</si>
  <si>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</si>
  <si>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</si>
  <si>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</si>
  <si>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</si>
  <si>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</si>
  <si>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</si>
  <si>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</si>
  <si>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</si>
  <si>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</si>
  <si>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</si>
  <si>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</si>
  <si>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</si>
  <si>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</si>
  <si>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</si>
  <si>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</si>
  <si>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</si>
  <si>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</si>
  <si>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</si>
  <si>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</si>
  <si>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</si>
  <si>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</si>
  <si>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</si>
  <si>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</si>
  <si>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</si>
  <si>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</si>
  <si>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</si>
  <si>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</si>
  <si>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</si>
  <si>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</si>
  <si>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</si>
  <si>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</si>
  <si>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</si>
  <si>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</si>
  <si>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</si>
  <si>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</si>
  <si>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</si>
  <si>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</si>
  <si>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</si>
  <si>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</si>
  <si>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</si>
  <si>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</si>
  <si>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</si>
  <si>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</si>
  <si>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</si>
  <si>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</si>
  <si>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</si>
  <si>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</si>
  <si>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</si>
  <si>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</si>
  <si>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</si>
  <si>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</si>
  <si>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</si>
  <si>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</si>
  <si>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</si>
  <si>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</si>
  <si>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</si>
  <si>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</si>
  <si>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</si>
  <si>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</si>
  <si>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</si>
  <si>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</si>
  <si>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</si>
  <si>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</si>
  <si>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</si>
  <si>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</si>
  <si>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</si>
  <si>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</si>
  <si>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</si>
  <si>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</si>
  <si>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</si>
  <si>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</si>
  <si>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</si>
  <si>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</si>
  <si>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</si>
  <si>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</si>
  <si>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</si>
  <si>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</si>
  <si>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</si>
  <si>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</si>
  <si>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</si>
  <si>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</si>
  <si>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</si>
  <si>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</si>
  <si>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</si>
  <si>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</si>
  <si>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</si>
  <si>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</si>
  <si>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</si>
  <si>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</si>
  <si>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</si>
  <si>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</si>
  <si>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</si>
  <si>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</si>
  <si>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6"/>
  </si>
  <si>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</si>
  <si>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</si>
  <si>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</si>
  <si>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</si>
  <si>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</si>
  <si>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</si>
  <si>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</si>
  <si>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</si>
  <si>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</si>
  <si>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</si>
  <si>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</si>
  <si>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</si>
  <si>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</si>
  <si>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</si>
  <si>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</si>
  <si>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</si>
  <si>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</si>
  <si>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</si>
  <si>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</si>
  <si>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</si>
  <si>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</si>
  <si>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</si>
  <si>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</si>
  <si>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</si>
  <si>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</si>
  <si>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</si>
  <si>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</si>
  <si>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</si>
  <si>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</si>
  <si>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</si>
  <si>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</si>
  <si>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</si>
  <si>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</si>
  <si>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</si>
  <si>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</si>
  <si>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</si>
  <si>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</si>
  <si>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</si>
  <si>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</si>
  <si>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</si>
  <si>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</si>
  <si>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</si>
  <si>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</si>
  <si>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</si>
  <si>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</si>
  <si>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</si>
  <si>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</si>
  <si>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</si>
  <si>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</si>
  <si>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</si>
  <si>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</si>
  <si>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</si>
  <si>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</si>
  <si>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</si>
  <si>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</si>
  <si>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</si>
  <si>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</si>
  <si>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</si>
  <si>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</si>
  <si>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</si>
  <si>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</si>
  <si>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</si>
  <si>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</si>
  <si>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</si>
  <si>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</si>
  <si>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</si>
  <si>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</si>
  <si>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</si>
  <si>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</si>
  <si>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</si>
  <si>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</si>
  <si>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</si>
  <si>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</si>
  <si>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</si>
  <si>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</si>
  <si>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</si>
  <si>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</si>
  <si>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</si>
  <si>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</si>
  <si>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</si>
  <si>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</si>
  <si>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</si>
  <si>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</si>
  <si>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</si>
  <si>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</si>
  <si>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</si>
  <si>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</si>
  <si>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</si>
  <si>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</si>
  <si>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</si>
  <si>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</si>
  <si>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</si>
  <si>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</si>
  <si>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</si>
  <si>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</si>
  <si>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</si>
  <si>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</si>
  <si>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</si>
  <si>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</si>
  <si>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</si>
  <si>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</si>
  <si>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</si>
  <si>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</si>
  <si>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</si>
  <si>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</si>
  <si>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</si>
  <si>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</si>
  <si>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</si>
  <si>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</si>
  <si>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</si>
  <si>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</si>
  <si>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</si>
  <si>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</si>
  <si>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</si>
  <si>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</si>
  <si>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</si>
  <si>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</si>
  <si>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</si>
  <si>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</si>
  <si>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</si>
  <si>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</si>
  <si>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</si>
  <si>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</si>
  <si>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</si>
  <si>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</si>
  <si>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</si>
  <si>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</si>
  <si>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</si>
  <si>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</si>
  <si>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</si>
  <si>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</si>
  <si>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</si>
  <si>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</si>
  <si>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</si>
  <si>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</si>
  <si>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</si>
  <si>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</si>
  <si>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</si>
  <si>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</si>
  <si>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</si>
  <si>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</si>
  <si>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</si>
  <si>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</si>
  <si>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</si>
  <si>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</si>
  <si>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</si>
  <si>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</si>
  <si>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</si>
  <si>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</si>
  <si>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</si>
  <si>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</si>
  <si>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</si>
  <si>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</si>
  <si>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</si>
  <si>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</si>
  <si>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</si>
  <si>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</si>
  <si>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</si>
  <si>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</si>
  <si>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</si>
  <si>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</si>
  <si>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</si>
  <si>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</si>
  <si>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</si>
  <si>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</si>
  <si>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</si>
  <si>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</si>
  <si>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</si>
  <si>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</si>
  <si>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</si>
  <si>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</si>
  <si>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</si>
  <si>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</si>
  <si>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</si>
  <si>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</si>
  <si>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</si>
  <si>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</si>
  <si>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</si>
  <si>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</si>
  <si>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</si>
  <si>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</si>
  <si>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</si>
  <si>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</si>
  <si>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</si>
  <si>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</si>
  <si>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</si>
  <si>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</si>
  <si>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</si>
  <si>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</si>
  <si>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</si>
  <si>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</si>
  <si>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</si>
  <si>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</si>
  <si>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</si>
  <si>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</si>
  <si>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</si>
  <si>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</si>
  <si>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</si>
  <si>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</si>
  <si>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</si>
  <si>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</si>
  <si>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</si>
  <si>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</si>
  <si>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</si>
  <si>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</si>
  <si>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</si>
  <si>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</si>
  <si>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</si>
  <si>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</si>
  <si>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</si>
  <si>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</si>
  <si>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</si>
  <si>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</si>
  <si>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</si>
  <si>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</si>
  <si>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</si>
  <si>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</si>
  <si>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</si>
  <si>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</si>
  <si>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</si>
  <si>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</si>
  <si>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</si>
  <si>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</si>
  <si>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</si>
  <si>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</si>
  <si>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</si>
  <si>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</si>
  <si>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</si>
  <si>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</si>
  <si>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</si>
  <si>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</si>
  <si>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</si>
  <si>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</si>
  <si>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</si>
  <si>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</si>
  <si>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</si>
  <si>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</si>
  <si>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</si>
  <si>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</si>
  <si>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</si>
  <si>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</si>
  <si>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</si>
  <si>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</si>
  <si>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</si>
  <si>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</si>
  <si>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</si>
  <si>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</si>
  <si>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</si>
  <si>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</si>
  <si>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</si>
  <si>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</si>
  <si>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</si>
  <si>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</si>
  <si>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</si>
  <si>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</si>
  <si>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</si>
  <si>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</si>
  <si>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</si>
  <si>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</si>
  <si>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</si>
  <si>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</si>
  <si>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</si>
  <si>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</si>
  <si>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</si>
  <si>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</si>
  <si>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</si>
  <si>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</si>
  <si>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</si>
  <si>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</si>
  <si>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6"/>
  </si>
  <si>
    <t>Provide % of completeness of supplier's smelter information on Declaration tab cell D51</t>
    <phoneticPr fontId="26"/>
  </si>
  <si>
    <t>Provide % of completeness of supplier's smelter information on Declaration tab cell D52</t>
    <phoneticPr fontId="26"/>
  </si>
  <si>
    <t>Provide % of completeness of supplier's smelter information on Declaration tab cell D53</t>
    <phoneticPr fontId="26"/>
  </si>
  <si>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</si>
  <si>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</si>
  <si>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</si>
  <si>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6"/>
  </si>
  <si>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</si>
  <si>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</si>
  <si>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</si>
  <si>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</si>
  <si>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</si>
  <si>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</si>
  <si>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</si>
  <si>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</si>
  <si>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</si>
  <si>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</si>
  <si>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</si>
  <si>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</si>
  <si>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</si>
  <si>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</si>
  <si>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</si>
  <si>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</si>
  <si>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</si>
  <si>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</si>
  <si>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</si>
  <si>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</si>
  <si>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</si>
  <si>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</si>
  <si>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</si>
  <si>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</si>
  <si>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</si>
  <si>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</si>
  <si>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</si>
  <si>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</si>
  <si>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</si>
  <si>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</si>
  <si>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</si>
  <si>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</si>
  <si>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</si>
  <si>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</si>
  <si>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</si>
  <si>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</si>
  <si>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</si>
  <si>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</si>
  <si>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</si>
  <si>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</si>
  <si>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</si>
  <si>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</si>
  <si>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</si>
  <si>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</si>
  <si>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</si>
  <si>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</si>
  <si>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</si>
  <si>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</si>
  <si>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</si>
  <si>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</si>
  <si>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</si>
  <si>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</si>
  <si>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</si>
  <si>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</si>
  <si>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</si>
  <si>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</si>
  <si>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</si>
  <si>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</si>
  <si>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</si>
  <si>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</si>
  <si>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</si>
  <si>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comment1</t>
    <phoneticPr fontId="26"/>
  </si>
  <si>
    <t>comment for remaining</t>
    <phoneticPr fontId="26"/>
  </si>
  <si>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</si>
  <si>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</si>
  <si>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</si>
  <si>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</si>
  <si>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</si>
  <si>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</si>
  <si>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</si>
  <si>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</si>
  <si>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</si>
  <si>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</si>
  <si>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</si>
  <si>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</si>
  <si>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</si>
  <si>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</si>
  <si>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</si>
  <si>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</si>
  <si>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</si>
  <si>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</si>
  <si>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</si>
  <si>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</si>
  <si>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</si>
  <si>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</si>
  <si>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</si>
  <si>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</si>
  <si>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</si>
  <si>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</si>
  <si>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</si>
  <si>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</si>
  <si>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</si>
  <si>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</si>
  <si>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</si>
  <si>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</si>
  <si>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</si>
  <si>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</si>
  <si>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</si>
  <si>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</si>
  <si>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</si>
  <si>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</si>
  <si>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</si>
  <si>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</si>
  <si>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</si>
  <si>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</si>
  <si>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</si>
  <si>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</si>
  <si>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</si>
  <si>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</si>
  <si>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</si>
  <si>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</si>
  <si>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</si>
  <si>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</si>
  <si>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</si>
  <si>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</si>
  <si>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</si>
  <si>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</si>
  <si>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</si>
  <si>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</si>
  <si>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</si>
  <si>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</si>
  <si>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</si>
  <si>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</si>
  <si>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</si>
  <si>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</si>
  <si>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</si>
  <si>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</si>
  <si>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</si>
  <si>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</si>
  <si>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</si>
  <si>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</si>
  <si>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</si>
  <si>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</si>
  <si>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</si>
  <si>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</si>
  <si>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</si>
  <si>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</si>
  <si>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</si>
  <si>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</si>
  <si>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</si>
  <si>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</si>
  <si>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</si>
  <si>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</si>
  <si>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</si>
  <si>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</si>
  <si>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</si>
  <si>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</si>
  <si>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</si>
  <si>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</si>
  <si>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</si>
  <si>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</si>
  <si>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</si>
  <si>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</si>
  <si>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</si>
  <si>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</si>
  <si>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</si>
  <si>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</si>
  <si>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</si>
  <si>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</si>
  <si>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</si>
  <si>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</si>
  <si>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</si>
  <si>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</si>
  <si>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</si>
  <si>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</si>
  <si>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</si>
  <si>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</si>
  <si>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</si>
  <si>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</si>
  <si>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</si>
  <si>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</si>
  <si>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</si>
  <si>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</si>
  <si>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</si>
  <si>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</si>
  <si>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</si>
  <si>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</si>
  <si>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</si>
  <si>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</si>
  <si>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</si>
  <si>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</si>
  <si>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</si>
  <si>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</si>
  <si>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</si>
  <si>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</si>
  <si>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</si>
  <si>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</si>
  <si>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</si>
  <si>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</si>
  <si>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</si>
  <si>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</si>
  <si>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</si>
  <si>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</si>
  <si>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</si>
  <si>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</si>
  <si>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</si>
  <si>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</si>
  <si>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</si>
  <si>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</si>
  <si>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</si>
  <si>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</si>
  <si>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</si>
  <si>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</si>
  <si>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</si>
  <si>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</si>
  <si>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</si>
  <si>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</si>
  <si>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</si>
  <si>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</si>
  <si>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</si>
  <si>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</si>
  <si>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</si>
  <si>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</si>
  <si>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</si>
  <si>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</si>
  <si>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</si>
  <si>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</si>
  <si>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</si>
  <si>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</si>
  <si>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</si>
  <si>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</si>
  <si>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</si>
  <si>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</si>
  <si>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</si>
  <si>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</si>
  <si>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</si>
  <si>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</si>
  <si>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</si>
  <si>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</si>
  <si>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</si>
  <si>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</si>
  <si>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</si>
  <si>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</si>
  <si>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</si>
  <si>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</si>
  <si>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</si>
  <si>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</si>
  <si>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</si>
  <si>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</si>
  <si>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</si>
  <si>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</si>
  <si>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</si>
  <si>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</si>
  <si>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</si>
  <si>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</si>
  <si>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</si>
  <si>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</si>
  <si>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</si>
  <si>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</si>
  <si>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</si>
  <si>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</si>
  <si>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</si>
  <si>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</si>
  <si>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</si>
  <si>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</si>
  <si>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</si>
  <si>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</si>
  <si>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</si>
  <si>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</si>
  <si>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</si>
  <si>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</si>
  <si>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</si>
  <si>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</si>
  <si>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</si>
  <si>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</si>
  <si>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</si>
  <si>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</si>
  <si>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</si>
  <si>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</si>
  <si>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</si>
  <si>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</si>
  <si>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</si>
  <si>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</si>
  <si>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</si>
  <si>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</si>
  <si>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</si>
  <si>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</si>
  <si>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</si>
  <si>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</si>
  <si>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</si>
  <si>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</si>
  <si>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</si>
  <si>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</si>
  <si>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</si>
  <si>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</si>
  <si>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</si>
  <si>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</si>
  <si>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</si>
  <si>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</si>
  <si>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</si>
  <si>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</si>
  <si>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</si>
  <si>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</si>
  <si>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</si>
  <si>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</si>
  <si>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</si>
  <si>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</si>
  <si>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</si>
  <si>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</si>
  <si>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</si>
  <si>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</si>
  <si>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</si>
  <si>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</si>
  <si>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</si>
  <si>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</si>
  <si>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</si>
  <si>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</si>
  <si>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</si>
  <si>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</si>
  <si>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</si>
  <si>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</si>
  <si>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</si>
  <si>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</si>
  <si>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</si>
  <si>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</si>
  <si>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</si>
  <si>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</si>
  <si>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</si>
  <si>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</si>
  <si>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</si>
  <si>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</si>
  <si>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</si>
  <si>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</si>
  <si>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</si>
  <si>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</si>
  <si>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</si>
  <si>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</si>
  <si>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</si>
  <si>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</si>
  <si>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</si>
  <si>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</si>
  <si>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</si>
  <si>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</si>
  <si>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</si>
  <si>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</si>
  <si>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</si>
  <si>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</si>
  <si>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</si>
  <si>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</si>
  <si>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</si>
  <si>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</si>
  <si>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</si>
  <si>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</si>
  <si>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</si>
  <si>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</si>
  <si>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</si>
  <si>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</si>
  <si>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</si>
  <si>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</si>
  <si>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</si>
  <si>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</si>
  <si>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</si>
  <si>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</si>
  <si>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</si>
  <si>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</si>
  <si>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</si>
  <si>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</si>
  <si>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</si>
  <si>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</si>
  <si>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</si>
  <si>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</si>
  <si>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</si>
  <si>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</si>
  <si>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</si>
  <si>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</si>
  <si>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</si>
  <si>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</si>
  <si>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</si>
  <si>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</si>
  <si>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</si>
  <si>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</si>
  <si>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</si>
  <si>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</si>
  <si>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</si>
  <si>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</si>
  <si>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</si>
  <si>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</si>
  <si>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</si>
  <si>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</si>
  <si>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</si>
  <si>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</si>
  <si>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</si>
  <si>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</si>
  <si>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</si>
  <si>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</si>
  <si>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</si>
  <si>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</si>
  <si>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</si>
  <si>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</si>
  <si>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</si>
  <si>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</si>
  <si>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</si>
  <si>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</si>
  <si>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</si>
  <si>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</si>
  <si>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</si>
  <si>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</si>
  <si>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</si>
  <si>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</si>
  <si>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</si>
  <si>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</si>
  <si>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</si>
  <si>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</si>
  <si>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</si>
  <si>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</si>
  <si>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</si>
  <si>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</si>
  <si>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</si>
  <si>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</si>
  <si>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</si>
  <si>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</si>
  <si>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</si>
  <si>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</si>
  <si>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</si>
  <si>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</si>
  <si>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</si>
  <si>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</si>
  <si>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</si>
  <si>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</si>
  <si>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</si>
  <si>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</si>
  <si>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</si>
  <si>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</si>
  <si>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</si>
  <si>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</si>
  <si>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</si>
  <si>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</si>
  <si>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</si>
  <si>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</si>
  <si>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</si>
  <si>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</si>
  <si>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</si>
  <si>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</si>
  <si>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</si>
  <si>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</si>
  <si>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</si>
  <si>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</si>
  <si>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</si>
  <si>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</si>
  <si>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</si>
  <si>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</si>
  <si>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</si>
  <si>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</si>
  <si>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</si>
  <si>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</si>
  <si>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</si>
  <si>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</si>
  <si>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</si>
  <si>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</si>
  <si>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</si>
  <si>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</si>
  <si>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</si>
  <si>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</si>
  <si>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</si>
  <si>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</si>
  <si>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</si>
  <si>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</si>
  <si>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</si>
  <si>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</si>
  <si>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</si>
  <si>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</si>
  <si>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</si>
  <si>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</si>
  <si>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</si>
  <si>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</si>
  <si>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</si>
  <si>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</si>
  <si>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</si>
  <si>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</si>
  <si>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</si>
  <si>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</si>
  <si>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</si>
  <si>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</si>
  <si>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</si>
  <si>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</si>
  <si>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</si>
  <si>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</si>
  <si>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</si>
  <si>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</si>
  <si>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</si>
  <si>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</si>
  <si>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</si>
  <si>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</si>
  <si>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</si>
  <si>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</si>
  <si>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</si>
  <si>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</si>
  <si>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</si>
  <si>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</si>
  <si>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</si>
  <si>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</si>
  <si>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</si>
  <si>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</si>
  <si>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</si>
  <si>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</si>
  <si>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</si>
  <si>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</si>
  <si>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</si>
  <si>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</si>
  <si>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</si>
  <si>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</si>
  <si>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</si>
  <si>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</si>
  <si>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</si>
  <si>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</si>
  <si>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</si>
  <si>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</si>
  <si>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</si>
  <si>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</si>
  <si>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</si>
  <si>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</si>
  <si>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</si>
  <si>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</si>
  <si>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</si>
  <si>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</si>
  <si>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</si>
  <si>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</si>
  <si>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</si>
  <si>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</si>
  <si>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</si>
  <si>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</si>
  <si>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</si>
  <si>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</si>
  <si>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</si>
  <si>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</si>
  <si>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</si>
  <si>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</si>
  <si>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</si>
  <si>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</si>
  <si>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</si>
  <si>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</si>
  <si>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</si>
  <si>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</si>
  <si>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</si>
  <si>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</si>
  <si>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</si>
  <si>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</si>
  <si>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</si>
  <si>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</si>
  <si>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</si>
  <si>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</si>
  <si>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</si>
  <si>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</si>
  <si>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</si>
  <si>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</si>
  <si>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</si>
  <si>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</si>
  <si>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</si>
  <si>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</si>
  <si>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</si>
  <si>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</si>
  <si>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</si>
  <si>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</si>
  <si>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</si>
  <si>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</si>
  <si>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</si>
  <si>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</si>
  <si>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</si>
  <si>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</si>
  <si>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</si>
  <si>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</si>
  <si>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</si>
  <si>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</si>
  <si>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</si>
  <si>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</si>
  <si>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</si>
  <si>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</si>
  <si>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</si>
  <si>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</si>
  <si>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</si>
  <si>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</si>
  <si>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</si>
  <si>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</si>
  <si>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</si>
  <si>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</si>
  <si>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</si>
  <si>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</si>
  <si>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</si>
  <si>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</si>
  <si>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</si>
  <si>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</si>
  <si>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</si>
  <si>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</si>
  <si>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</si>
  <si>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</si>
  <si>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</si>
  <si>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</si>
  <si>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</si>
  <si>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</si>
  <si>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</si>
  <si>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</si>
  <si>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</si>
  <si>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</si>
  <si>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</si>
  <si>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</si>
  <si>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</si>
  <si>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</si>
  <si>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</si>
  <si>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</si>
  <si>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</si>
  <si>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</si>
  <si>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</si>
  <si>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</si>
  <si>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</si>
  <si>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</si>
  <si>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</si>
  <si>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</si>
  <si>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</si>
  <si>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</si>
  <si>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</si>
  <si>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</si>
  <si>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</si>
  <si>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</si>
  <si>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</si>
  <si>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</si>
  <si>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</si>
  <si>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</si>
  <si>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</si>
  <si>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</si>
  <si>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</si>
  <si>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</si>
  <si>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</si>
  <si>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</si>
  <si>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</si>
  <si>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</si>
  <si>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</si>
  <si>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</si>
  <si>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</si>
  <si>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</si>
  <si>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</si>
  <si>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</si>
  <si>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</si>
  <si>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</si>
  <si>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</si>
  <si>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</si>
  <si>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</si>
  <si>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</si>
  <si>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</si>
  <si>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</si>
  <si>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</si>
  <si>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</si>
  <si>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</si>
  <si>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</si>
  <si>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</si>
  <si>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</si>
  <si>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</si>
  <si>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</si>
  <si>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</si>
  <si>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</si>
  <si>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</si>
  <si>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</si>
  <si>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</si>
  <si>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</si>
  <si>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</si>
  <si>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</si>
  <si>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</si>
  <si>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</si>
  <si>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</si>
  <si>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</si>
  <si>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</si>
  <si>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</si>
  <si>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</si>
  <si>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</si>
  <si>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</si>
  <si>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</si>
  <si>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</si>
  <si>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</si>
  <si>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</si>
  <si>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</si>
  <si>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</si>
  <si>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</si>
  <si>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</si>
  <si>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</si>
  <si>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</si>
  <si>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</si>
  <si>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</si>
  <si>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</si>
  <si>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</si>
  <si>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</si>
  <si>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</si>
  <si>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</si>
  <si>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</si>
  <si>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</si>
  <si>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</si>
  <si>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</si>
  <si>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</si>
  <si>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</si>
  <si>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</si>
  <si>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</si>
  <si>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</si>
  <si>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</si>
  <si>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</si>
  <si>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</si>
  <si>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</si>
  <si>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</si>
  <si>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</si>
  <si>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</si>
  <si>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</si>
  <si>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</si>
  <si>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</si>
  <si>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</si>
  <si>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</si>
  <si>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</si>
  <si>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</si>
  <si>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</si>
  <si>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</si>
  <si>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</si>
  <si>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</si>
  <si>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</si>
  <si>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</si>
  <si>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</si>
  <si>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</si>
  <si>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</si>
  <si>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</si>
  <si>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</si>
  <si>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</si>
  <si>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</si>
  <si>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</si>
  <si>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</si>
  <si>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</si>
  <si>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</si>
  <si>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</si>
  <si>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</si>
  <si>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</si>
  <si>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</si>
  <si>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</si>
  <si>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</si>
  <si>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</si>
  <si>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</si>
  <si>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</si>
  <si>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</si>
  <si>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</si>
  <si>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</si>
  <si>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</si>
  <si>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</si>
  <si>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</si>
  <si>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</si>
  <si>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</si>
  <si>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</si>
  <si>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</si>
  <si>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</si>
  <si>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</si>
  <si>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</si>
  <si>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</si>
  <si>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</si>
  <si>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</si>
  <si>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</si>
  <si>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</si>
  <si>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</si>
  <si>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</si>
  <si>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</si>
  <si>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</si>
  <si>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</si>
  <si>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</si>
  <si>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</si>
  <si>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</si>
  <si>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</si>
  <si>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</si>
  <si>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</si>
  <si>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</si>
  <si>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</si>
  <si>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</si>
  <si>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</si>
  <si>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</si>
  <si>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</si>
  <si>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</si>
  <si>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</si>
  <si>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</si>
  <si>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</si>
  <si>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</si>
  <si>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</si>
  <si>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</si>
  <si>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</si>
  <si>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</si>
  <si>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</si>
  <si>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</si>
  <si>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</si>
  <si>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</si>
  <si>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</si>
  <si>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</si>
  <si>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</si>
  <si>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</si>
  <si>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</si>
  <si>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</si>
  <si>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</si>
  <si>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</si>
  <si>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</si>
  <si>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</si>
  <si>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</si>
  <si>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</si>
  <si>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</si>
  <si>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</si>
  <si>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</si>
  <si>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</si>
  <si>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</si>
  <si>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</si>
  <si>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</si>
  <si>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</si>
  <si>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</si>
  <si>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</si>
  <si>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</si>
  <si>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</si>
  <si>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</si>
  <si>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</si>
  <si>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</si>
  <si>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</si>
  <si>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</si>
  <si>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</si>
  <si>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</si>
  <si>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</si>
  <si>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</si>
  <si>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</si>
  <si>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</si>
  <si>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</si>
  <si>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</si>
  <si>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</si>
  <si>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</si>
  <si>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</si>
  <si>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</si>
  <si>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</si>
  <si>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</si>
  <si>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</si>
  <si>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</si>
  <si>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</si>
  <si>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</si>
  <si>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</si>
  <si>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</si>
  <si>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</si>
  <si>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</si>
  <si>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</si>
  <si>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</si>
  <si>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</si>
  <si>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</si>
  <si>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</si>
  <si>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</si>
  <si>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</si>
  <si>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</si>
  <si>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</si>
  <si>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</si>
  <si>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</si>
  <si>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</si>
  <si>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</si>
  <si>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</si>
  <si>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</si>
  <si>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</si>
  <si>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</si>
  <si>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</si>
  <si>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</si>
  <si>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</si>
  <si>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</si>
  <si>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</si>
  <si>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</si>
  <si>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</si>
  <si>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</si>
  <si>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</si>
  <si>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</si>
  <si>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</si>
  <si>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</si>
  <si>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</si>
  <si>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</si>
  <si>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</si>
  <si>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</si>
  <si>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</si>
  <si>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</si>
  <si>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</si>
  <si>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</si>
  <si>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</si>
  <si>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</si>
  <si>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</si>
  <si>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</si>
  <si>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</si>
  <si>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</si>
  <si>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</si>
  <si>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</si>
  <si>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</si>
  <si>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</si>
  <si>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</si>
  <si>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</si>
  <si>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</si>
  <si>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</si>
  <si>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</si>
  <si>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</si>
  <si>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</si>
  <si>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</si>
  <si>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</si>
  <si>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</si>
  <si>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</si>
  <si>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</si>
  <si>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</si>
  <si>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</si>
  <si>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</si>
  <si>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</si>
  <si>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</si>
  <si>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</si>
  <si>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</si>
  <si>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</si>
  <si>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</si>
  <si>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</si>
  <si>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</si>
  <si>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</si>
  <si>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</si>
  <si>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</si>
  <si>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</si>
  <si>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</si>
  <si>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</si>
  <si>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</si>
  <si>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</si>
  <si>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</si>
  <si>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</si>
  <si>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</si>
  <si>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</si>
  <si>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</si>
  <si>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</si>
  <si>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</si>
  <si>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</si>
  <si>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</si>
  <si>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</si>
  <si>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</si>
  <si>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</si>
  <si>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</si>
  <si>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</si>
  <si>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</si>
  <si>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</si>
  <si>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</si>
  <si>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</si>
  <si>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</si>
  <si>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</si>
  <si>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</si>
  <si>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</si>
  <si>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</si>
  <si>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</si>
  <si>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</si>
  <si>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</si>
  <si>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</si>
  <si>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</si>
  <si>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</si>
  <si>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</si>
  <si>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</si>
  <si>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</si>
  <si>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</si>
  <si>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</si>
  <si>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</si>
  <si>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</si>
  <si>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</si>
  <si>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</si>
  <si>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</si>
  <si>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</si>
  <si>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</si>
  <si>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</si>
  <si>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</si>
  <si>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</si>
  <si>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</si>
  <si>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</si>
  <si>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</si>
  <si>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</si>
  <si>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</si>
  <si>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</si>
  <si>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</si>
  <si>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</si>
  <si>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</si>
  <si>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</si>
  <si>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</si>
  <si>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</si>
  <si>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</si>
  <si>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</si>
  <si>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</si>
  <si>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</si>
  <si>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</si>
  <si>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</si>
  <si>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</si>
  <si>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</si>
  <si>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</si>
  <si>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</si>
  <si>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</si>
  <si>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</si>
  <si>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</si>
  <si>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</si>
  <si>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</si>
  <si>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</si>
  <si>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</si>
  <si>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</si>
  <si>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</si>
  <si>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</si>
  <si>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</si>
  <si>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</si>
  <si>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</si>
  <si>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</si>
  <si>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</si>
  <si>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</si>
  <si>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</si>
  <si>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</si>
  <si>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</si>
  <si>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</si>
  <si>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</si>
  <si>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</si>
  <si>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</si>
  <si>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</si>
  <si>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</si>
  <si>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</si>
  <si>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</si>
  <si>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</si>
  <si>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</si>
  <si>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</si>
  <si>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</si>
  <si>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</si>
  <si>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</si>
  <si>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</si>
  <si>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</si>
  <si>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</si>
  <si>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</si>
  <si>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</si>
  <si>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</si>
  <si>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</si>
  <si>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</si>
  <si>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</si>
  <si>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</si>
  <si>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</si>
  <si>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</si>
  <si>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</si>
  <si>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</si>
  <si>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</si>
  <si>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</si>
  <si>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</si>
  <si>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</si>
  <si>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</si>
  <si>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</si>
  <si>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</si>
  <si>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</si>
  <si>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</si>
  <si>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</si>
  <si>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</si>
  <si>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</si>
  <si>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</si>
  <si>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</si>
  <si>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</si>
  <si>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</si>
  <si>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</si>
  <si>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</si>
  <si>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</si>
  <si>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</si>
  <si>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</si>
  <si>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</si>
  <si>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</si>
  <si>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</si>
  <si>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</si>
  <si>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</si>
  <si>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</si>
  <si>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</si>
  <si>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</si>
  <si>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</si>
  <si>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</si>
  <si>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</si>
  <si>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</si>
  <si>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</si>
  <si>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</si>
  <si>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</si>
  <si>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</si>
  <si>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</si>
  <si>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</si>
  <si>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</si>
  <si>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</si>
  <si>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</si>
  <si>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</si>
  <si>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</si>
  <si>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</si>
  <si>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</si>
  <si>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</si>
  <si>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</si>
  <si>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</si>
  <si>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</si>
  <si>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</si>
  <si>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</si>
  <si>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</si>
  <si>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</si>
  <si>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</si>
  <si>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</si>
  <si>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</si>
  <si>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</si>
  <si>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</si>
  <si>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</si>
  <si>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</si>
  <si>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</si>
  <si>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</si>
  <si>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</si>
  <si>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</si>
  <si>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</si>
  <si>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</si>
  <si>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</si>
  <si>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</si>
  <si>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</si>
  <si>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</si>
  <si>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</si>
  <si>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</si>
  <si>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</si>
  <si>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</si>
  <si>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</si>
  <si>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</si>
  <si>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</si>
  <si>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</si>
  <si>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</si>
  <si>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</si>
  <si>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</si>
  <si>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</si>
  <si>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</si>
  <si>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</si>
  <si>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</si>
  <si>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</si>
  <si>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</si>
  <si>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</si>
  <si>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</si>
  <si>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</si>
  <si>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</si>
  <si>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</si>
  <si>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</si>
  <si>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</si>
  <si>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</si>
  <si>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</si>
  <si>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</si>
  <si>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</si>
  <si>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</si>
  <si>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</si>
  <si>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</si>
  <si>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</si>
  <si>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</si>
  <si>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</si>
  <si>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</si>
  <si>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</si>
  <si>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</si>
  <si>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</si>
  <si>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</si>
  <si>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</si>
  <si>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</si>
  <si>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</si>
  <si>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</si>
  <si>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</si>
  <si>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</si>
  <si>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</si>
  <si>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</si>
  <si>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</si>
  <si>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</si>
  <si>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</si>
  <si>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</si>
  <si>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</si>
  <si>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</si>
  <si>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</si>
  <si>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</si>
  <si>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</si>
  <si>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</si>
  <si>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</si>
  <si>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</si>
  <si>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</si>
  <si>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</si>
  <si>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</si>
  <si>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</si>
  <si>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</si>
  <si>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</si>
  <si>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</si>
  <si>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</si>
  <si>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</si>
  <si>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</si>
  <si>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</si>
  <si>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</si>
  <si>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</si>
  <si>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</si>
  <si>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</si>
  <si>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</si>
  <si>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</si>
  <si>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</si>
  <si>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</si>
  <si>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</si>
  <si>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</si>
  <si>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</si>
  <si>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</si>
  <si>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</si>
  <si>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</si>
  <si>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</si>
  <si>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</si>
  <si>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</si>
  <si>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</si>
  <si>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</si>
  <si>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</si>
  <si>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</si>
  <si>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</si>
  <si>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</si>
  <si>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</si>
  <si>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</si>
  <si>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</si>
  <si>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</si>
  <si>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</si>
  <si>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</si>
  <si>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</si>
  <si>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</si>
  <si>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</si>
  <si>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</si>
  <si>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</si>
  <si>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</si>
  <si>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</si>
  <si>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</si>
  <si>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</si>
  <si>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</si>
  <si>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</si>
  <si>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</si>
  <si>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</si>
  <si>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</si>
  <si>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</si>
  <si>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</si>
  <si>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</si>
  <si>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</si>
  <si>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</si>
  <si>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</si>
  <si>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</si>
  <si>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</si>
  <si>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</si>
  <si>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</si>
  <si>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</si>
  <si>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</si>
  <si>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</si>
  <si>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</si>
  <si>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</si>
  <si>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</si>
  <si>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</si>
  <si>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</si>
  <si>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</si>
  <si>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</si>
  <si>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</si>
  <si>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</si>
  <si>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</si>
  <si>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</si>
  <si>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</si>
  <si>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</si>
  <si>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</si>
  <si>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</si>
  <si>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</si>
  <si>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</si>
  <si>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</si>
  <si>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</si>
  <si>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</si>
  <si>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</si>
  <si>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</si>
  <si>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</si>
  <si>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</si>
  <si>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</si>
  <si>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</si>
  <si>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</si>
  <si>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</si>
  <si>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</si>
  <si>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</si>
  <si>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</si>
  <si>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</si>
  <si>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</si>
  <si>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</si>
  <si>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</si>
  <si>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</si>
  <si>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</si>
  <si>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</si>
  <si>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</si>
  <si>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</si>
  <si>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</si>
  <si>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</si>
  <si>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</si>
  <si>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</si>
  <si>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</si>
  <si>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</si>
  <si>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</si>
  <si>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</si>
  <si>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</si>
  <si>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</si>
  <si>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</si>
  <si>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</si>
  <si>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</si>
  <si>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</si>
  <si>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</si>
  <si>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</si>
  <si>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</si>
  <si>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</si>
  <si>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</si>
  <si>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</si>
  <si>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</si>
  <si>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</si>
  <si>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</si>
  <si>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</si>
  <si>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</si>
  <si>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</si>
  <si>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</si>
  <si>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</si>
  <si>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</si>
  <si>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</si>
  <si>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</si>
  <si>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</si>
  <si>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</si>
  <si>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</si>
  <si>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</si>
  <si>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</si>
  <si>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</si>
  <si>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</si>
  <si>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</si>
  <si>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</si>
  <si>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</si>
  <si>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</si>
  <si>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</si>
  <si>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</si>
  <si>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</si>
  <si>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</si>
  <si>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</si>
  <si>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</si>
  <si>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</si>
  <si>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</si>
  <si>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</si>
  <si>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</si>
  <si>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</si>
  <si>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</si>
  <si>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</si>
  <si>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</si>
  <si>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</si>
  <si>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</si>
  <si>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</si>
  <si>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</si>
  <si>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</si>
  <si>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</si>
  <si>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</si>
  <si>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</si>
  <si>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</si>
  <si>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</si>
  <si>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</si>
  <si>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</si>
  <si>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</si>
  <si>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</si>
  <si>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</si>
  <si>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</si>
  <si>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</si>
  <si>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</si>
  <si>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</si>
  <si>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</si>
  <si>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</si>
  <si>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</si>
  <si>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</si>
  <si>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</si>
  <si>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</si>
  <si>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</si>
  <si>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</si>
  <si>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</si>
  <si>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</si>
  <si>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</si>
  <si>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</si>
  <si>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</si>
  <si>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</si>
  <si>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</si>
  <si>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</si>
  <si>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</si>
  <si>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</si>
  <si>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</si>
  <si>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</si>
  <si>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</si>
  <si>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</si>
  <si>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</si>
  <si>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</si>
  <si>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</si>
  <si>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</si>
  <si>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</si>
  <si>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</si>
  <si>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</si>
  <si>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</si>
  <si>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</si>
  <si>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</si>
  <si>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</si>
  <si>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</si>
  <si>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</si>
  <si>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</si>
  <si>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</si>
  <si>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</si>
  <si>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</si>
  <si>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</si>
  <si>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</si>
  <si>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</si>
  <si>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</si>
  <si>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</si>
  <si>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</si>
  <si>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</si>
  <si>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</si>
  <si>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</si>
  <si>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</si>
  <si>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</si>
  <si>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</si>
  <si>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</si>
  <si>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</si>
  <si>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</si>
  <si>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</si>
  <si>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</si>
  <si>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</si>
  <si>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</si>
  <si>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</si>
  <si>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</si>
  <si>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</si>
  <si>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</si>
  <si>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</si>
  <si>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</si>
  <si>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</si>
  <si>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</si>
  <si>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</si>
  <si>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</si>
  <si>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</si>
  <si>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</si>
  <si>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</si>
  <si>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</si>
  <si>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</si>
  <si>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</si>
  <si>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</si>
  <si>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</si>
  <si>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</si>
  <si>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</si>
  <si>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</si>
  <si>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</si>
  <si>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</si>
  <si>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</si>
  <si>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</si>
  <si>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</si>
  <si>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</si>
  <si>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</si>
  <si>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</si>
  <si>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</si>
  <si>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</si>
  <si>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</si>
  <si>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</si>
  <si>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</si>
  <si>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</si>
  <si>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</si>
  <si>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</si>
  <si>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</si>
  <si>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</si>
  <si>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</si>
  <si>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</si>
  <si>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</si>
  <si>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</si>
  <si>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</si>
  <si>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</si>
  <si>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</si>
  <si>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</si>
  <si>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</si>
  <si>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</si>
  <si>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</si>
  <si>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</si>
  <si>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</si>
  <si>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</si>
  <si>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</si>
  <si>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</si>
  <si>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</si>
  <si>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</si>
  <si>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</si>
  <si>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</si>
  <si>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</si>
  <si>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</si>
  <si>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</si>
  <si>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</si>
  <si>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</si>
  <si>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</si>
  <si>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</si>
  <si>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</si>
  <si>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</si>
  <si>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</si>
  <si>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</si>
  <si>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</si>
  <si>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</si>
  <si>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</si>
  <si>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</si>
  <si>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</si>
  <si>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</si>
  <si>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</si>
  <si>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</si>
  <si>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</si>
  <si>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</si>
  <si>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</si>
  <si>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</si>
  <si>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</si>
  <si>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</si>
  <si>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</si>
  <si>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</si>
  <si>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</si>
  <si>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</si>
  <si>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</si>
  <si>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</si>
  <si>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</si>
  <si>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</si>
  <si>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</si>
  <si>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</si>
  <si>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</si>
  <si>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</si>
  <si>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</si>
  <si>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</si>
  <si>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</si>
  <si>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</si>
  <si>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</si>
  <si>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</si>
  <si>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</si>
  <si>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</si>
  <si>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</si>
  <si>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</si>
  <si>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</si>
  <si>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</si>
  <si>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</si>
  <si>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</si>
  <si>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</si>
  <si>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</si>
  <si>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</si>
  <si>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</si>
  <si>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</si>
  <si>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</si>
  <si>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</si>
  <si>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</si>
  <si>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</si>
  <si>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</si>
  <si>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</si>
  <si>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</si>
  <si>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</si>
  <si>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</si>
  <si>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</si>
  <si>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</si>
  <si>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</si>
  <si>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</si>
  <si>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</si>
  <si>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</si>
  <si>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</si>
  <si>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</si>
  <si>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</si>
  <si>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</si>
  <si>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</si>
  <si>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</si>
  <si>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</si>
  <si>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</si>
  <si>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</si>
  <si>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</si>
  <si>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</si>
  <si>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</si>
  <si>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</si>
  <si>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</si>
  <si>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</si>
  <si>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</si>
  <si>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</si>
  <si>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</si>
  <si>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</si>
  <si>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</si>
  <si>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</si>
  <si>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</si>
  <si>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</si>
  <si>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</si>
  <si>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</si>
  <si>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</si>
  <si>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</si>
  <si>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</si>
  <si>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</si>
  <si>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</si>
  <si>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</si>
  <si>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</si>
  <si>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</si>
  <si>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</si>
  <si>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</si>
  <si>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</si>
  <si>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</si>
  <si>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</si>
  <si>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</si>
  <si>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</si>
  <si>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</si>
  <si>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</si>
  <si>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</si>
  <si>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</si>
  <si>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</si>
  <si>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</si>
  <si>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</si>
  <si>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</si>
  <si>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</si>
  <si>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</si>
  <si>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</si>
  <si>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</si>
  <si>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</si>
  <si>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</si>
  <si>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</si>
  <si>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</si>
  <si>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</si>
  <si>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</si>
  <si>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</si>
  <si>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</si>
  <si>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</si>
  <si>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</si>
  <si>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</si>
  <si>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</si>
  <si>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</si>
  <si>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</si>
  <si>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</si>
  <si>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</si>
  <si>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</si>
  <si>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</si>
  <si>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</si>
  <si>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</si>
  <si>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</si>
  <si>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</si>
  <si>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</si>
  <si>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</si>
  <si>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</si>
  <si>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</si>
  <si>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</si>
  <si>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</si>
  <si>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</si>
  <si>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</si>
  <si>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</si>
  <si>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</si>
  <si>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</si>
  <si>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</si>
  <si>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</si>
  <si>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</si>
  <si>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</si>
  <si>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</si>
  <si>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</si>
  <si>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</si>
  <si>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</si>
  <si>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</si>
  <si>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</si>
  <si>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</si>
  <si>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</si>
  <si>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</si>
  <si>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</si>
  <si>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</si>
  <si>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</si>
  <si>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</si>
  <si>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</si>
  <si>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</si>
  <si>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</si>
  <si>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</si>
  <si>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</si>
  <si>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</si>
  <si>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</si>
  <si>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</si>
  <si>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</si>
  <si>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</si>
  <si>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</si>
  <si>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</si>
  <si>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</si>
  <si>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</si>
  <si>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</si>
  <si>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</si>
  <si>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</si>
  <si>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</si>
  <si>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</si>
  <si>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</si>
  <si>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</si>
  <si>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</si>
  <si>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</si>
  <si>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</si>
  <si>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</si>
  <si>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</si>
  <si>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</si>
  <si>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</si>
  <si>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</si>
  <si>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</si>
  <si>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</si>
  <si>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</si>
  <si>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</si>
  <si>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</si>
  <si>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</si>
  <si>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</si>
  <si>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</si>
  <si>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</si>
  <si>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</si>
  <si>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</si>
  <si>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</si>
  <si>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</si>
  <si>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</si>
  <si>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</si>
  <si>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</si>
  <si>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</si>
  <si>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</si>
  <si>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</si>
  <si>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</si>
  <si>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</si>
  <si>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</si>
  <si>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</si>
  <si>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</si>
  <si>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</si>
  <si>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</si>
  <si>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</si>
  <si>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</si>
  <si>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</si>
  <si>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</si>
  <si>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</si>
  <si>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</si>
  <si>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</si>
  <si>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</si>
  <si>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</si>
  <si>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</si>
  <si>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</si>
  <si>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</si>
  <si>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</si>
  <si>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</si>
  <si>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</si>
  <si>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</si>
  <si>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</si>
  <si>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</si>
  <si>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</si>
  <si>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</si>
  <si>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</si>
  <si>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</si>
  <si>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</si>
  <si>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</si>
  <si>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</si>
  <si>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</si>
  <si>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</si>
  <si>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</si>
  <si>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</si>
  <si>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</si>
  <si>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</si>
  <si>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</si>
  <si>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</si>
  <si>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</si>
  <si>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</si>
  <si>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</si>
  <si>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</si>
  <si>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</si>
  <si>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</si>
  <si>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</si>
  <si>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</si>
  <si>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</si>
  <si>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</si>
  <si>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</si>
  <si>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</si>
  <si>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</si>
  <si>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</si>
  <si>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</si>
  <si>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</si>
  <si>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</si>
  <si>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</si>
  <si>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</si>
  <si>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</si>
  <si>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</si>
  <si>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</si>
  <si>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</si>
  <si>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</si>
  <si>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</si>
  <si>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</si>
  <si>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</si>
  <si>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</si>
  <si>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</si>
  <si>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</si>
  <si>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</si>
  <si>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</si>
  <si>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</si>
  <si>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</si>
  <si>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</si>
  <si>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</si>
  <si>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</si>
  <si>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</si>
  <si>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</si>
  <si>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</si>
  <si>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</si>
  <si>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</si>
  <si>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</si>
  <si>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</si>
  <si>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</si>
  <si>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</si>
  <si>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</si>
  <si>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</si>
  <si>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</si>
  <si>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</si>
  <si>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</si>
  <si>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</si>
  <si>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</si>
  <si>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</si>
  <si>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</si>
  <si>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</si>
  <si>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</si>
  <si>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</si>
  <si>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</si>
  <si>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</si>
  <si>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</si>
  <si>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</si>
  <si>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</si>
  <si>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</si>
  <si>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</si>
  <si>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</si>
  <si>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</si>
  <si>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</si>
  <si>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</si>
  <si>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</si>
  <si>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</si>
  <si>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</si>
  <si>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</si>
  <si>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</si>
  <si>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</si>
  <si>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</si>
  <si>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</si>
  <si>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</si>
  <si>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</si>
  <si>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</si>
  <si>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</si>
  <si>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</si>
  <si>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</si>
  <si>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</si>
  <si>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</si>
  <si>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</si>
  <si>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</si>
  <si>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</si>
  <si>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</si>
  <si>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</si>
  <si>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</si>
  <si>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</si>
  <si>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</si>
  <si>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</si>
  <si>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</si>
  <si>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</si>
  <si>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</si>
  <si>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</si>
  <si>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</si>
  <si>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</si>
  <si>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</si>
  <si>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</si>
  <si>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</si>
  <si>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</si>
  <si>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</si>
  <si>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</si>
  <si>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</si>
  <si>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</si>
  <si>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</si>
  <si>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</si>
  <si>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</si>
  <si>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</si>
  <si>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</si>
  <si>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</si>
  <si>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</si>
  <si>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</si>
  <si>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</si>
  <si>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</si>
  <si>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</si>
  <si>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</si>
  <si>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</si>
  <si>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</si>
  <si>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</si>
  <si>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</si>
  <si>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</si>
  <si>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</si>
  <si>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</si>
  <si>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</si>
  <si>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</si>
  <si>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</si>
  <si>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</si>
  <si>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</si>
  <si>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</si>
  <si>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</si>
  <si>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</si>
  <si>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</si>
  <si>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</si>
  <si>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</si>
  <si>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</si>
  <si>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</si>
  <si>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</si>
  <si>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</si>
  <si>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</si>
  <si>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</si>
  <si>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</si>
  <si>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</si>
  <si>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</si>
  <si>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</si>
  <si>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</si>
  <si>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</si>
  <si>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</si>
  <si>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</si>
  <si>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</si>
  <si>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</si>
  <si>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</si>
  <si>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</si>
  <si>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</si>
  <si>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</si>
  <si>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</si>
  <si>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</si>
  <si>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</si>
  <si>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</si>
  <si>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</si>
  <si>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</si>
  <si>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</si>
  <si>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</si>
  <si>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</si>
  <si>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</si>
  <si>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</si>
  <si>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</si>
  <si>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</si>
  <si>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</si>
  <si>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</si>
  <si>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</si>
  <si>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</si>
  <si>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</si>
  <si>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</si>
  <si>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</si>
  <si>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</si>
  <si>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</si>
  <si>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</si>
  <si>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</si>
  <si>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</si>
  <si>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</si>
  <si>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</si>
  <si>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</si>
  <si>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</si>
  <si>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</si>
  <si>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</si>
  <si>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</si>
  <si>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</si>
  <si>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</si>
  <si>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</si>
  <si>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</si>
  <si>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</si>
  <si>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</si>
  <si>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</si>
  <si>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</si>
  <si>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</si>
  <si>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</si>
  <si>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</si>
  <si>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</si>
  <si>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</si>
  <si>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</si>
  <si>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</si>
  <si>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</si>
  <si>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</si>
  <si>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</si>
  <si>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</si>
  <si>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</si>
  <si>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</si>
  <si>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</si>
  <si>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</si>
  <si>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</si>
  <si>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</si>
  <si>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</si>
  <si>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</si>
  <si>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</si>
  <si>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</si>
  <si>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</si>
  <si>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</si>
  <si>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</si>
  <si>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</si>
  <si>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</si>
  <si>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</si>
  <si>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</si>
  <si>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</si>
  <si>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</si>
  <si>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</si>
  <si>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</si>
  <si>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</si>
  <si>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</si>
  <si>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</si>
  <si>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</si>
  <si>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</si>
  <si>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</si>
  <si>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</si>
  <si>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</si>
  <si>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</si>
  <si>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</si>
  <si>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</si>
  <si>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</si>
  <si>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</si>
  <si>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</si>
  <si>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</si>
  <si>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</si>
  <si>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</si>
  <si>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</si>
  <si>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</si>
  <si>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</si>
  <si>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</si>
  <si>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</si>
  <si>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</si>
  <si>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</si>
  <si>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</si>
  <si>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</si>
  <si>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</si>
  <si>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</si>
  <si>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</si>
  <si>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</si>
  <si>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</si>
  <si>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</si>
  <si>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</si>
  <si>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</si>
  <si>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</si>
  <si>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</si>
  <si>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</si>
  <si>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</si>
  <si>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</si>
  <si>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</si>
  <si>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</si>
  <si>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</si>
  <si>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</si>
  <si>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</si>
  <si>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</si>
  <si>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</si>
  <si>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</si>
  <si>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</si>
  <si>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</si>
  <si>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</si>
  <si>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</si>
  <si>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</si>
  <si>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</si>
  <si>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</si>
  <si>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</si>
  <si>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</si>
  <si>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</si>
  <si>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</si>
  <si>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</si>
  <si>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</si>
  <si>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</si>
  <si>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</si>
  <si>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</si>
  <si>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</si>
  <si>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</si>
  <si>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</si>
  <si>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</si>
  <si>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</si>
  <si>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</si>
  <si>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</si>
  <si>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</si>
  <si>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</si>
  <si>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</si>
  <si>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</si>
  <si>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</si>
  <si>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</si>
  <si>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</si>
  <si>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</si>
  <si>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</si>
  <si>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</si>
  <si>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</si>
  <si>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</si>
  <si>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</si>
  <si>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</si>
  <si>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</si>
  <si>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</si>
  <si>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</si>
  <si>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</si>
  <si>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</si>
  <si>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</si>
  <si>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</si>
  <si>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</si>
  <si>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</si>
  <si>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</si>
  <si>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</si>
  <si>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</si>
  <si>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</si>
  <si>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</si>
  <si>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</si>
  <si>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</si>
  <si>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</si>
  <si>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</si>
  <si>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</si>
  <si>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</si>
  <si>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</si>
  <si>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</si>
  <si>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</si>
  <si>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</si>
  <si>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</si>
  <si>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</si>
  <si>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</si>
  <si>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</si>
  <si>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</si>
  <si>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</si>
  <si>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</si>
  <si>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</si>
  <si>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</si>
  <si>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</si>
  <si>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</si>
  <si>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</si>
  <si>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</si>
  <si>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</si>
  <si>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</si>
  <si>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</si>
  <si>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</si>
  <si>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</si>
  <si>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</si>
  <si>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</si>
  <si>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</si>
  <si>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</si>
  <si>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</si>
  <si>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</si>
  <si>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</si>
  <si>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</si>
  <si>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</si>
  <si>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</si>
  <si>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</si>
  <si>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</si>
  <si>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</si>
  <si>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</si>
  <si>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</si>
  <si>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</si>
  <si>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</si>
  <si>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</si>
  <si>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</si>
  <si>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</si>
  <si>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</si>
  <si>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</si>
  <si>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</si>
  <si>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</si>
  <si>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</si>
  <si>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</si>
  <si>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</si>
  <si>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</si>
  <si>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</si>
  <si>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</si>
  <si>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</si>
  <si>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</si>
  <si>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</si>
  <si>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</si>
  <si>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</si>
  <si>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</si>
  <si>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</si>
  <si>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</si>
  <si>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</si>
  <si>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</si>
  <si>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</si>
  <si>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</si>
  <si>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</si>
  <si>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</si>
  <si>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</si>
  <si>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</si>
  <si>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</si>
  <si>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</si>
  <si>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</si>
  <si>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</si>
  <si>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</si>
  <si>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</si>
  <si>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</si>
  <si>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</si>
  <si>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</si>
  <si>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</si>
  <si>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</si>
  <si>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</si>
  <si>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</si>
  <si>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</si>
  <si>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</si>
  <si>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</si>
  <si>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</si>
  <si>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</si>
  <si>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</si>
  <si>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</si>
  <si>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</si>
  <si>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</si>
  <si>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</si>
  <si>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</si>
  <si>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</si>
  <si>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</si>
  <si>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</si>
  <si>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</si>
  <si>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</si>
  <si>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</si>
  <si>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</si>
  <si>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</si>
  <si>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</si>
  <si>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</si>
  <si>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</si>
  <si>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</si>
  <si>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</si>
  <si>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</si>
  <si>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</si>
  <si>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</si>
  <si>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</si>
  <si>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</si>
  <si>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</si>
  <si>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</si>
  <si>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</si>
  <si>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</si>
  <si>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</si>
  <si>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</si>
  <si>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</si>
  <si>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</si>
  <si>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</si>
  <si>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</si>
  <si>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</si>
  <si>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</si>
  <si>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</si>
  <si>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</si>
  <si>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</si>
  <si>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</si>
  <si>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</si>
  <si>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</si>
  <si>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</si>
  <si>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</si>
  <si>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</si>
  <si>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</si>
  <si>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</si>
  <si>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</si>
  <si>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</si>
  <si>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</si>
  <si>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</si>
  <si>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</si>
  <si>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</si>
  <si>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</si>
  <si>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</si>
  <si>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</si>
  <si>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</si>
  <si>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</si>
  <si>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</si>
  <si>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</si>
  <si>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</si>
  <si>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</si>
  <si>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</si>
  <si>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</si>
  <si>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</si>
  <si>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</si>
  <si>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</si>
  <si>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</si>
  <si>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</si>
  <si>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</si>
  <si>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</si>
  <si>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</si>
  <si>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</si>
  <si>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</si>
  <si>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</si>
  <si>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</si>
  <si>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</si>
  <si>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</si>
  <si>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</si>
  <si>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</si>
  <si>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</si>
  <si>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</si>
  <si>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</si>
  <si>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</si>
  <si>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</si>
  <si>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</si>
  <si>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</si>
  <si>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</si>
  <si>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</si>
  <si>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</si>
  <si>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</si>
  <si>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</si>
  <si>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</si>
  <si>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</si>
  <si>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</si>
  <si>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</si>
  <si>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</si>
  <si>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</si>
  <si>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</si>
  <si>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</si>
  <si>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</si>
  <si>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</si>
  <si>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</si>
  <si>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</si>
  <si>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</si>
  <si>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</si>
  <si>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</si>
  <si>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</si>
  <si>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</si>
  <si>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</si>
  <si>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</si>
  <si>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</si>
  <si>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</si>
  <si>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</si>
  <si>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</si>
  <si>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</si>
  <si>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</si>
  <si>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</si>
  <si>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</si>
  <si>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</si>
  <si>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</si>
  <si>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</si>
  <si>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</si>
  <si>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</si>
  <si>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</si>
  <si>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</si>
  <si>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</si>
  <si>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</si>
  <si>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</si>
  <si>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</si>
  <si>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</si>
  <si>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</si>
  <si>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</si>
  <si>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</si>
  <si>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</si>
  <si>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</si>
  <si>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</si>
  <si>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</si>
  <si>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</si>
  <si>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</si>
  <si>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</si>
  <si>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</si>
  <si>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</si>
  <si>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</si>
  <si>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</si>
  <si>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</si>
  <si>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</si>
  <si>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</si>
  <si>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</si>
  <si>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</si>
  <si>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</si>
  <si>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</si>
  <si>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</si>
  <si>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</si>
  <si>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</si>
  <si>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</si>
  <si>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</si>
  <si>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</si>
  <si>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</si>
  <si>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</si>
  <si>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</si>
  <si>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</si>
  <si>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</si>
  <si>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</si>
  <si>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</si>
  <si>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</si>
  <si>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</si>
  <si>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</si>
  <si>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</si>
  <si>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</si>
  <si>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</si>
  <si>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</si>
  <si>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</si>
  <si>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</si>
  <si>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</si>
  <si>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</si>
  <si>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</si>
  <si>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</si>
  <si>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</si>
  <si>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</si>
  <si>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</si>
  <si>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</si>
  <si>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</si>
  <si>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</si>
  <si>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</si>
  <si>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</si>
  <si>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</si>
  <si>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</si>
  <si>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</si>
  <si>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</si>
  <si>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</si>
  <si>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</si>
  <si>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</si>
  <si>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</si>
  <si>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</si>
  <si>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</si>
  <si>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</si>
  <si>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</si>
  <si>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</si>
  <si>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</si>
  <si>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</si>
  <si>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</si>
  <si>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</si>
  <si>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</si>
  <si>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</si>
  <si>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</si>
  <si>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</si>
  <si>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</si>
  <si>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</si>
  <si>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</si>
  <si>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</si>
  <si>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</si>
  <si>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</si>
  <si>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</si>
  <si>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</si>
  <si>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</si>
  <si>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</si>
  <si>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</si>
  <si>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</si>
  <si>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</si>
  <si>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</si>
  <si>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</si>
  <si>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</si>
  <si>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</si>
  <si>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</si>
  <si>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</si>
  <si>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</si>
  <si>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</si>
  <si>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</si>
  <si>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</si>
  <si>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</si>
  <si>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</si>
  <si>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</si>
  <si>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</si>
  <si>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</si>
  <si>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</si>
  <si>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</si>
  <si>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</si>
  <si>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</si>
  <si>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</si>
  <si>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</si>
  <si>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</si>
  <si>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</si>
  <si>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</si>
  <si>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</si>
  <si>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</si>
  <si>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</si>
  <si>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</si>
  <si>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</si>
  <si>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</si>
  <si>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</si>
  <si>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</si>
  <si>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</si>
  <si>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</si>
  <si>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</si>
  <si>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</si>
  <si>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</si>
  <si>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</si>
  <si>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</si>
  <si>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</si>
  <si>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</si>
  <si>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</si>
  <si>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</si>
  <si>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</si>
  <si>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</si>
  <si>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</si>
  <si>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</si>
  <si>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</si>
  <si>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</si>
  <si>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</si>
  <si>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</si>
  <si>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</si>
  <si>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</si>
  <si>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</si>
  <si>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</si>
  <si>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</si>
  <si>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</si>
  <si>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</si>
  <si>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</si>
  <si>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</si>
  <si>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</si>
  <si>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</si>
  <si>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</si>
  <si>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</si>
  <si>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</si>
  <si>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</si>
  <si>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</si>
  <si>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</si>
  <si>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</si>
  <si>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</si>
  <si>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</si>
  <si>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</si>
  <si>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</si>
  <si>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</si>
  <si>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</si>
  <si>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</si>
  <si>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</si>
  <si>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</si>
  <si>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</si>
  <si>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</si>
  <si>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</si>
  <si>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</si>
  <si>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</si>
  <si>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</si>
  <si>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</si>
  <si>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</si>
  <si>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</si>
  <si>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</si>
  <si>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</si>
  <si>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</si>
  <si>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</si>
  <si>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</si>
  <si>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</si>
  <si>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</si>
  <si>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</si>
  <si>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</si>
  <si>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</si>
  <si>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</si>
  <si>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</si>
  <si>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</si>
  <si>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</si>
  <si>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</si>
  <si>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</si>
  <si>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</si>
  <si>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</si>
  <si>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</si>
  <si>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</si>
  <si>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</si>
  <si>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</si>
  <si>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</si>
  <si>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</si>
  <si>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</si>
  <si>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</si>
  <si>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</si>
  <si>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</si>
  <si>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</si>
  <si>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</si>
  <si>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</si>
  <si>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</si>
  <si>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</si>
  <si>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</si>
  <si>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</si>
  <si>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</si>
  <si>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</si>
  <si>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</si>
  <si>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</si>
  <si>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</si>
  <si>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</si>
  <si>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</si>
  <si>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</si>
  <si>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</si>
  <si>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</si>
  <si>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</si>
  <si>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</si>
  <si>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</si>
  <si>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</si>
  <si>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</si>
  <si>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</si>
  <si>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</si>
  <si>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</si>
  <si>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</si>
  <si>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</si>
  <si>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</si>
  <si>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</si>
  <si>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</si>
  <si>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</si>
  <si>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</si>
  <si>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</si>
  <si>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</si>
  <si>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</si>
  <si>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</si>
  <si>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</si>
  <si>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</si>
  <si>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</si>
  <si>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</si>
  <si>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</si>
  <si>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</si>
  <si>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</si>
  <si>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</si>
  <si>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</si>
  <si>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</si>
  <si>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</si>
  <si>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</si>
  <si>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</si>
  <si>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</si>
  <si>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</si>
  <si>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</si>
  <si>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</si>
  <si>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</si>
  <si>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</si>
  <si>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</si>
  <si>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</si>
  <si>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</si>
  <si>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</si>
  <si>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</si>
  <si>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</si>
  <si>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</si>
  <si>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</si>
  <si>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</si>
  <si>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</si>
  <si>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</si>
  <si>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</si>
  <si>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</si>
  <si>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</si>
  <si>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</si>
  <si>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</si>
  <si>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</si>
  <si>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</si>
  <si>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</si>
  <si>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</si>
  <si>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</si>
  <si>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</si>
  <si>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</si>
  <si>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</si>
  <si>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</si>
  <si>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</si>
  <si>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</si>
  <si>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</si>
  <si>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</si>
  <si>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</si>
  <si>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</si>
  <si>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</si>
  <si>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</si>
  <si>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</si>
  <si>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</si>
  <si>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</si>
  <si>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</si>
  <si>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</si>
  <si>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</si>
  <si>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</si>
  <si>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</si>
  <si>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</si>
  <si>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</si>
  <si>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</si>
  <si>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</si>
  <si>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</si>
  <si>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</si>
  <si>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</si>
  <si>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</si>
  <si>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</si>
  <si>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</si>
  <si>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</si>
  <si>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</si>
  <si>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</si>
  <si>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</si>
  <si>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</si>
  <si>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</si>
  <si>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</si>
  <si>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</si>
  <si>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</si>
  <si>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</si>
  <si>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</si>
  <si>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</si>
  <si>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</si>
  <si>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</si>
  <si>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</si>
  <si>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</si>
  <si>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</si>
  <si>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</si>
  <si>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</si>
  <si>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</si>
  <si>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</si>
  <si>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</si>
  <si>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</si>
  <si>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</si>
  <si>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</si>
  <si>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</si>
  <si>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</si>
  <si>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</si>
  <si>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</si>
  <si>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</si>
  <si>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</si>
  <si>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</si>
  <si>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</si>
  <si>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</si>
  <si>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</si>
  <si>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</si>
  <si>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</si>
  <si>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</si>
  <si>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</si>
  <si>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</si>
  <si>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</si>
  <si>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</si>
  <si>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</si>
  <si>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</si>
  <si>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</si>
  <si>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</si>
  <si>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</si>
  <si>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</si>
  <si>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</si>
  <si>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</si>
  <si>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</si>
  <si>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</si>
  <si>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</si>
  <si>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</si>
  <si>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</si>
  <si>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</si>
  <si>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</si>
  <si>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</si>
  <si>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</si>
  <si>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</si>
  <si>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</si>
  <si>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</si>
  <si>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</si>
  <si>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</si>
  <si>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</si>
  <si>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</si>
  <si>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</si>
  <si>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</si>
  <si>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</si>
  <si>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</si>
  <si>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</si>
  <si>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</si>
  <si>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</si>
  <si>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</si>
  <si>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</si>
  <si>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</si>
  <si>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</si>
  <si>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</si>
  <si>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</si>
  <si>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</si>
  <si>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</si>
  <si>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</si>
  <si>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</si>
  <si>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</si>
  <si>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</si>
  <si>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</si>
  <si>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</si>
  <si>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</si>
  <si>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</si>
  <si>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</si>
  <si>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</si>
  <si>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</si>
  <si>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</si>
  <si>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</si>
  <si>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</si>
  <si>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</si>
  <si>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</si>
  <si>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</si>
  <si>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</si>
  <si>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</si>
  <si>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</si>
  <si>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</si>
  <si>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</si>
  <si>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</si>
  <si>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</si>
  <si>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</si>
  <si>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</si>
  <si>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</si>
  <si>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</si>
  <si>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</si>
  <si>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</si>
  <si>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</si>
  <si>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</si>
  <si>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</si>
  <si>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</si>
  <si>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</si>
  <si>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</si>
  <si>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</si>
  <si>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</si>
  <si>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</si>
  <si>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</si>
  <si>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</si>
  <si>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</si>
  <si>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</si>
  <si>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</si>
  <si>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</si>
  <si>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</si>
  <si>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</si>
  <si>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</si>
  <si>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</si>
  <si>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</si>
  <si>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</si>
  <si>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</si>
  <si>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</si>
  <si>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</si>
  <si>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</si>
  <si>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</si>
  <si>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</si>
  <si>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</si>
  <si>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</si>
  <si>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</si>
  <si>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</si>
  <si>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</si>
  <si>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</si>
  <si>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</si>
  <si>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</si>
  <si>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</si>
  <si>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</si>
  <si>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</si>
  <si>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</si>
  <si>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</si>
  <si>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</si>
  <si>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</si>
  <si>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</si>
  <si>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</si>
  <si>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</si>
  <si>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</si>
  <si>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</si>
  <si>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</si>
  <si>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</si>
  <si>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</si>
  <si>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</si>
  <si>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</si>
  <si>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</si>
  <si>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</si>
  <si>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</si>
  <si>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</si>
  <si>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</si>
  <si>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</si>
  <si>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</si>
  <si>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</si>
  <si>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</si>
  <si>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</si>
  <si>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</si>
  <si>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</si>
  <si>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</si>
  <si>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</si>
  <si>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</si>
  <si>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</si>
  <si>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</si>
  <si>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</si>
  <si>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</si>
  <si>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</si>
  <si>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</si>
  <si>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</si>
  <si>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</si>
  <si>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</si>
  <si>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</si>
  <si>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</si>
  <si>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</si>
  <si>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</si>
  <si>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</si>
  <si>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</si>
  <si>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</si>
  <si>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</si>
  <si>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</si>
  <si>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</si>
  <si>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</si>
  <si>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</si>
  <si>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</si>
  <si>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</si>
  <si>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</si>
  <si>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</si>
  <si>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</si>
  <si>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</si>
  <si>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</si>
  <si>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</si>
  <si>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</si>
  <si>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</si>
  <si>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</si>
  <si>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</si>
  <si>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</si>
  <si>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</si>
  <si>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</si>
  <si>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</si>
  <si>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</si>
  <si>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</si>
  <si>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</si>
  <si>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</si>
  <si>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</si>
  <si>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</si>
  <si>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</si>
  <si>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</si>
  <si>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</si>
  <si>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</si>
  <si>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</si>
  <si>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</si>
  <si>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</si>
  <si>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</si>
  <si>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</si>
  <si>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</si>
  <si>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</si>
  <si>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</si>
  <si>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</si>
  <si>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</si>
  <si>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</si>
  <si>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</si>
  <si>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</si>
  <si>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</si>
  <si>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</si>
  <si>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</si>
  <si>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</si>
  <si>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</si>
  <si>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</si>
  <si>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</si>
  <si>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</si>
  <si>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</si>
  <si>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</si>
  <si>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</si>
  <si>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</si>
  <si>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</si>
  <si>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</si>
  <si>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</si>
  <si>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</si>
  <si>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</si>
  <si>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</si>
  <si>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</si>
  <si>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</si>
  <si>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</si>
  <si>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</si>
  <si>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</si>
  <si>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</si>
  <si>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</si>
  <si>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</si>
  <si>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</si>
  <si>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</si>
  <si>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</si>
  <si>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</si>
  <si>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</si>
  <si>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</si>
  <si>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</si>
  <si>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</si>
  <si>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</si>
  <si>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</si>
  <si>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</si>
  <si>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</si>
  <si>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</si>
  <si>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</si>
  <si>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</si>
  <si>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</si>
  <si>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</si>
  <si>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</si>
  <si>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</si>
  <si>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</si>
  <si>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</si>
  <si>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</si>
  <si>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</si>
  <si>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</si>
  <si>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</si>
  <si>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</si>
  <si>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</si>
  <si>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</si>
  <si>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</si>
  <si>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</si>
  <si>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</si>
  <si>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</si>
  <si>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</si>
  <si>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</si>
  <si>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</si>
  <si>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</si>
  <si>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</si>
  <si>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</si>
  <si>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</si>
  <si>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</si>
  <si>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</si>
  <si>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</si>
  <si>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</si>
  <si>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</si>
  <si>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</si>
  <si>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</si>
  <si>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</si>
  <si>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</si>
  <si>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</si>
  <si>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</si>
  <si>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</si>
  <si>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</si>
  <si>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</si>
  <si>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</si>
  <si>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</si>
  <si>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</si>
  <si>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</si>
  <si>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</si>
  <si>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</si>
  <si>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</si>
  <si>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</si>
  <si>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</si>
  <si>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</si>
  <si>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</si>
  <si>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</si>
  <si>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</si>
  <si>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</si>
  <si>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</si>
  <si>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</si>
  <si>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</si>
  <si>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</si>
  <si>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</si>
  <si>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</si>
  <si>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</si>
  <si>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</si>
  <si>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</si>
  <si>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</si>
  <si>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</si>
  <si>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</si>
  <si>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</si>
  <si>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</si>
  <si>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</si>
  <si>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</si>
  <si>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</si>
  <si>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</si>
  <si>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</si>
  <si>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</si>
  <si>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</si>
  <si>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</si>
  <si>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</si>
  <si>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</si>
  <si>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</si>
  <si>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</si>
  <si>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</si>
  <si>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</si>
  <si>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</si>
  <si>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</si>
  <si>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</si>
  <si>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</si>
  <si>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</si>
  <si>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</si>
  <si>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</si>
  <si>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</si>
  <si>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</si>
  <si>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</si>
  <si>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</si>
  <si>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</si>
  <si>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</si>
  <si>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</si>
  <si>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</si>
  <si>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</si>
  <si>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</si>
  <si>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</si>
  <si>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</si>
  <si>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</si>
  <si>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</si>
  <si>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</si>
  <si>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</si>
  <si>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</si>
  <si>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</si>
  <si>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</si>
  <si>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</si>
  <si>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</si>
  <si>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</si>
  <si>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</si>
  <si>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</si>
  <si>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</si>
  <si>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</si>
  <si>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</si>
  <si>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</si>
  <si>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</si>
  <si>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</si>
  <si>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</si>
  <si>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</si>
  <si>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</si>
  <si>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</si>
  <si>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</si>
  <si>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</si>
  <si>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</si>
  <si>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</si>
  <si>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</si>
  <si>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</si>
  <si>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</si>
  <si>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</si>
  <si>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</si>
  <si>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</si>
  <si>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</si>
  <si>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</si>
  <si>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</si>
  <si>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</si>
  <si>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</si>
  <si>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</si>
  <si>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</si>
  <si>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</si>
  <si>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</si>
  <si>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</si>
  <si>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</si>
  <si>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</si>
  <si>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</si>
  <si>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</si>
  <si>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</si>
  <si>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</si>
  <si>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</si>
  <si>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</si>
  <si>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</si>
  <si>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</si>
  <si>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</si>
  <si>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</si>
  <si>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</si>
  <si>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</si>
  <si>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</si>
  <si>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</si>
  <si>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</si>
  <si>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</si>
  <si>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</si>
  <si>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</si>
  <si>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</si>
  <si>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</si>
  <si>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</si>
  <si>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</si>
  <si>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</si>
  <si>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</si>
  <si>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</si>
  <si>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</si>
  <si>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</si>
  <si>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</si>
  <si>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</si>
  <si>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</si>
  <si>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</si>
  <si>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</si>
  <si>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</si>
  <si>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</si>
  <si>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</si>
  <si>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</si>
  <si>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</si>
  <si>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</si>
  <si>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</si>
  <si>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</si>
  <si>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</si>
  <si>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</si>
  <si>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</si>
  <si>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</si>
  <si>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</si>
  <si>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</si>
  <si>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</si>
  <si>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</si>
  <si>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</si>
  <si>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</si>
  <si>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</si>
  <si>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</si>
  <si>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</si>
  <si>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</si>
  <si>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</si>
  <si>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</si>
  <si>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</si>
  <si>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</si>
  <si>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</si>
  <si>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</si>
  <si>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</si>
  <si>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</si>
  <si>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</si>
  <si>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</si>
  <si>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</si>
  <si>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</si>
  <si>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</si>
  <si>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</si>
  <si>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</si>
  <si>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</si>
  <si>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</si>
  <si>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</si>
  <si>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</si>
  <si>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</si>
  <si>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</si>
  <si>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</si>
  <si>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</si>
  <si>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</si>
  <si>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</si>
  <si>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</si>
  <si>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</si>
  <si>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</si>
  <si>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</si>
  <si>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</si>
  <si>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</si>
  <si>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</si>
  <si>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</si>
  <si>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</si>
  <si>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</si>
  <si>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</si>
  <si>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</si>
  <si>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</si>
  <si>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</si>
  <si>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</si>
  <si>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</si>
  <si>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</si>
  <si>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</si>
  <si>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</si>
  <si>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</si>
  <si>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</si>
  <si>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</si>
  <si>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</si>
  <si>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</si>
  <si>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</si>
  <si>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</si>
  <si>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</si>
  <si>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</si>
  <si>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</si>
  <si>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</si>
  <si>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</si>
  <si>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</si>
  <si>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</si>
  <si>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</si>
  <si>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</si>
  <si>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</si>
  <si>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</si>
  <si>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</si>
  <si>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</si>
  <si>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</si>
  <si>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</si>
  <si>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</si>
  <si>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</si>
  <si>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</si>
  <si>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</si>
  <si>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</si>
  <si>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</si>
  <si>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</si>
  <si>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</si>
  <si>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</si>
  <si>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</si>
  <si>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</si>
  <si>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</si>
  <si>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</si>
  <si>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</si>
  <si>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</si>
  <si>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</si>
  <si>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</si>
  <si>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</si>
  <si>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</si>
  <si>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</si>
  <si>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</si>
  <si>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</si>
  <si>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</si>
  <si>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</si>
  <si>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</si>
  <si>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</si>
  <si>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</si>
  <si>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</si>
  <si>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</si>
  <si>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</si>
  <si>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</si>
  <si>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</si>
  <si>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</si>
  <si>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</si>
  <si>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</si>
  <si>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</si>
  <si>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</si>
  <si>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</si>
  <si>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</si>
  <si>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</si>
  <si>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</si>
  <si>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</si>
  <si>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</si>
  <si>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</si>
  <si>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</si>
  <si>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</si>
  <si>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</si>
  <si>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</si>
  <si>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</si>
  <si>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</si>
  <si>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</si>
  <si>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</si>
  <si>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</si>
  <si>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</si>
  <si>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</si>
  <si>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</si>
  <si>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</si>
  <si>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</si>
  <si>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</si>
  <si>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</si>
  <si>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</si>
  <si>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</si>
  <si>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</si>
  <si>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</si>
  <si>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</si>
  <si>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</si>
  <si>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</si>
  <si>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</si>
  <si>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</si>
  <si>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</si>
  <si>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</si>
  <si>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</si>
  <si>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</si>
  <si>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</si>
  <si>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</si>
  <si>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</si>
  <si>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</si>
  <si>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</si>
  <si>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</si>
  <si>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</si>
  <si>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</si>
  <si>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</si>
  <si>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</si>
  <si>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</si>
  <si>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</si>
  <si>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</si>
  <si>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</si>
  <si>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</si>
  <si>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</si>
  <si>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</si>
  <si>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</si>
  <si>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</si>
  <si>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</si>
  <si>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</si>
  <si>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</si>
  <si>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</si>
  <si>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</si>
  <si>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</si>
  <si>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</si>
  <si>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</si>
  <si>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</si>
  <si>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</si>
  <si>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</si>
  <si>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</si>
  <si>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</si>
  <si>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</si>
  <si>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</si>
  <si>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</si>
  <si>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</si>
  <si>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</si>
  <si>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</si>
  <si>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</si>
  <si>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</si>
  <si>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</si>
  <si>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</si>
  <si>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</si>
  <si>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</si>
  <si>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</si>
  <si>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</si>
  <si>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</si>
  <si>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</si>
  <si>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</si>
  <si>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</si>
  <si>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</si>
  <si>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</si>
  <si>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</si>
  <si>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</si>
  <si>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</si>
  <si>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</si>
  <si>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</si>
  <si>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</si>
  <si>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</si>
  <si>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</si>
  <si>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</si>
  <si>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</si>
  <si>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</si>
  <si>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</si>
  <si>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</si>
  <si>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</si>
  <si>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</si>
  <si>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</si>
  <si>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</si>
  <si>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</si>
  <si>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</si>
  <si>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</si>
  <si>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</si>
  <si>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</si>
  <si>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</si>
  <si>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</si>
  <si>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</si>
  <si>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</si>
  <si>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</si>
  <si>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</si>
  <si>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</si>
  <si>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</si>
  <si>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</si>
  <si>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</si>
  <si>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</si>
  <si>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</si>
  <si>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</si>
  <si>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</si>
  <si>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</si>
  <si>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</si>
  <si>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</si>
  <si>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</si>
  <si>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</si>
  <si>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</si>
  <si>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</si>
  <si>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</si>
  <si>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</si>
  <si>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</si>
  <si>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</si>
  <si>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</si>
  <si>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</si>
  <si>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</si>
  <si>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</si>
  <si>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</si>
  <si>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</si>
  <si>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</si>
  <si>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</si>
  <si>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</si>
  <si>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</si>
  <si>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</si>
  <si>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</si>
  <si>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</si>
  <si>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</si>
  <si>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</si>
  <si>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</si>
  <si>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</si>
  <si>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</si>
  <si>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</si>
  <si>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</si>
  <si>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</si>
  <si>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</si>
  <si>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</si>
  <si>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</si>
  <si>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</si>
  <si>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</si>
  <si>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</si>
  <si>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</si>
  <si>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</si>
  <si>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</si>
  <si>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</si>
  <si>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</si>
  <si>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</si>
  <si>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</si>
  <si>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</si>
  <si>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</si>
  <si>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</si>
  <si>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</si>
  <si>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</si>
  <si>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</si>
  <si>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</si>
  <si>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</si>
  <si>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</si>
  <si>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</si>
  <si>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</si>
  <si>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</si>
  <si>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</si>
  <si>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</si>
  <si>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</si>
  <si>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</si>
  <si>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</si>
  <si>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</si>
  <si>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</si>
  <si>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</si>
  <si>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</si>
  <si>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</si>
  <si>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</si>
  <si>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</si>
  <si>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</si>
  <si>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</si>
  <si>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</si>
  <si>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</si>
  <si>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</si>
  <si>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</si>
  <si>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</si>
  <si>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</si>
  <si>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</si>
  <si>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</si>
  <si>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</si>
  <si>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</si>
  <si>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</si>
  <si>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</si>
  <si>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</si>
  <si>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</si>
  <si>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</si>
  <si>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</si>
  <si>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</si>
  <si>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</si>
  <si>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</si>
  <si>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</si>
  <si>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</si>
  <si>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</si>
  <si>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</si>
  <si>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</si>
  <si>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</si>
  <si>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</si>
  <si>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</si>
  <si>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</si>
  <si>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</si>
  <si>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</si>
  <si>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</si>
  <si>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</si>
  <si>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</si>
  <si>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</si>
  <si>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</si>
  <si>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</si>
  <si>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</si>
  <si>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</si>
  <si>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</si>
  <si>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</si>
  <si>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</si>
  <si>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</si>
  <si>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</si>
  <si>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</si>
  <si>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</si>
  <si>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</si>
  <si>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</si>
  <si>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</si>
  <si>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</si>
  <si>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</si>
  <si>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</si>
  <si>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</si>
  <si>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</si>
  <si>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</si>
  <si>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</si>
  <si>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</si>
  <si>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</si>
  <si>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</si>
  <si>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</si>
  <si>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</si>
  <si>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</si>
  <si>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</si>
  <si>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</si>
  <si>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</si>
  <si>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</si>
  <si>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</si>
  <si>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</si>
  <si>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</si>
  <si>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</si>
  <si>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</si>
  <si>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</si>
  <si>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</si>
  <si>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</si>
  <si>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</si>
  <si>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</si>
  <si>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</si>
  <si>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</si>
  <si>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</si>
  <si>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</si>
  <si>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</si>
  <si>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</si>
  <si>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</si>
  <si>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</si>
  <si>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</si>
  <si>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</si>
  <si>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</si>
  <si>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</si>
  <si>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</si>
  <si>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</si>
  <si>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</si>
  <si>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</si>
  <si>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</si>
  <si>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</si>
  <si>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</si>
  <si>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</si>
  <si>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</si>
  <si>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</si>
  <si>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</si>
  <si>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</si>
  <si>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</si>
  <si>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</si>
  <si>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</si>
  <si>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</si>
  <si>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</si>
  <si>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</si>
  <si>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</si>
  <si>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</si>
  <si>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</si>
  <si>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</si>
  <si>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</si>
  <si>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</si>
  <si>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</si>
  <si>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</si>
  <si>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</si>
  <si>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</si>
  <si>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</si>
  <si>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</si>
  <si>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</si>
  <si>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</si>
  <si>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</si>
  <si>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</si>
  <si>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</si>
  <si>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</si>
  <si>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</si>
  <si>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</si>
  <si>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</si>
  <si>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</si>
  <si>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</si>
  <si>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</si>
  <si>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</si>
  <si>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</si>
  <si>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</si>
  <si>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</si>
  <si>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</si>
  <si>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</si>
  <si>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</si>
  <si>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</si>
  <si>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</si>
  <si>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</si>
  <si>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</si>
  <si>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</si>
  <si>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</si>
  <si>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</si>
  <si>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</si>
  <si>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</si>
  <si>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</si>
  <si>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</si>
  <si>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</si>
  <si>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</si>
  <si>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</si>
  <si>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</si>
  <si>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</si>
  <si>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</si>
  <si>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</si>
  <si>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</si>
  <si>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</si>
  <si>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</si>
  <si>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</si>
  <si>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</si>
  <si>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</si>
  <si>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</si>
  <si>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</si>
  <si>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</si>
  <si>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</si>
  <si>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</si>
  <si>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</si>
  <si>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</si>
  <si>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</si>
  <si>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</si>
  <si>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</si>
  <si>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</si>
  <si>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</si>
  <si>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</si>
  <si>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</si>
  <si>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</si>
  <si>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</si>
  <si>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</si>
  <si>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</si>
  <si>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</si>
  <si>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</si>
  <si>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</si>
  <si>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</si>
  <si>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</si>
  <si>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</si>
  <si>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</si>
  <si>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</si>
  <si>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</si>
  <si>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</si>
  <si>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</si>
  <si>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</si>
  <si>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</si>
  <si>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</si>
  <si>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</si>
  <si>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</si>
  <si>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</si>
  <si>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</si>
  <si>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</si>
  <si>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</si>
  <si>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</si>
  <si>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</si>
  <si>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</si>
  <si>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</si>
  <si>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</si>
  <si>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</si>
  <si>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</si>
  <si>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</si>
  <si>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</si>
  <si>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</si>
  <si>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</si>
  <si>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</si>
  <si>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</si>
  <si>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</si>
  <si>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</si>
  <si>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</si>
  <si>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</si>
  <si>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</si>
  <si>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</si>
  <si>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</si>
  <si>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</si>
  <si>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</si>
  <si>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</si>
  <si>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</si>
  <si>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</si>
  <si>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</si>
  <si>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</si>
  <si>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</si>
  <si>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</si>
  <si>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</si>
  <si>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</si>
  <si>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</si>
  <si>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</si>
  <si>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</si>
  <si>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</si>
  <si>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</si>
  <si>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</si>
  <si>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</si>
  <si>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</si>
  <si>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</si>
  <si>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</si>
  <si>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</si>
  <si>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</si>
  <si>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</si>
  <si>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</si>
  <si>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</si>
  <si>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</si>
  <si>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</si>
  <si>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</si>
  <si>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</si>
  <si>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</si>
  <si>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</si>
  <si>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</si>
  <si>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</si>
  <si>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</si>
  <si>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</si>
  <si>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</si>
  <si>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</si>
  <si>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</si>
  <si>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</si>
  <si>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</si>
  <si>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</si>
  <si>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</si>
  <si>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</si>
  <si>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</si>
  <si>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</si>
  <si>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</si>
  <si>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</si>
  <si>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</si>
  <si>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</si>
  <si>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</si>
  <si>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</si>
  <si>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</si>
  <si>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</si>
  <si>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</si>
  <si>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</si>
  <si>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</si>
  <si>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</si>
  <si>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</si>
  <si>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</si>
  <si>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</si>
  <si>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</si>
  <si>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</si>
  <si>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</si>
  <si>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</si>
  <si>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</si>
  <si>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</si>
  <si>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</si>
  <si>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</si>
  <si>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</si>
  <si>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</si>
  <si>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</si>
  <si>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</si>
  <si>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</si>
  <si>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</si>
  <si>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</si>
  <si>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</si>
  <si>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</si>
  <si>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</si>
  <si>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</si>
  <si>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</si>
  <si>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</si>
  <si>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</si>
  <si>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</si>
  <si>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</si>
  <si>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</si>
  <si>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</si>
  <si>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</si>
  <si>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</si>
  <si>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</si>
  <si>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</si>
  <si>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</si>
  <si>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</si>
  <si>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</si>
  <si>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</si>
  <si>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</si>
  <si>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</si>
  <si>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</si>
  <si>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</si>
  <si>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</si>
  <si>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</si>
  <si>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</si>
  <si>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</si>
  <si>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</si>
  <si>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</si>
  <si>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</si>
  <si>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</si>
  <si>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</si>
  <si>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</si>
  <si>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</si>
  <si>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</si>
  <si>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</si>
  <si>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</si>
  <si>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</si>
  <si>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</si>
  <si>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</si>
  <si>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</si>
  <si>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</si>
  <si>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</si>
  <si>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</si>
  <si>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</si>
  <si>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</si>
  <si>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</si>
  <si>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</si>
  <si>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</si>
  <si>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</si>
  <si>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</si>
  <si>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</si>
  <si>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</si>
  <si>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</si>
  <si>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</si>
  <si>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</si>
  <si>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</si>
  <si>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</si>
  <si>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</si>
  <si>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</si>
  <si>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</si>
  <si>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</si>
  <si>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</si>
  <si>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</si>
  <si>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</si>
  <si>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</si>
  <si>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</si>
  <si>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</si>
  <si>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</si>
  <si>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</si>
  <si>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</si>
  <si>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</si>
  <si>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</si>
  <si>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</si>
  <si>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</si>
  <si>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</si>
  <si>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</si>
  <si>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</si>
  <si>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</si>
  <si>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</si>
  <si>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</si>
  <si>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</si>
  <si>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</si>
  <si>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</si>
  <si>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</si>
  <si>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</si>
  <si>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</si>
  <si>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</si>
  <si>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</si>
  <si>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</si>
  <si>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</si>
  <si>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</si>
  <si>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</si>
  <si>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</si>
  <si>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</si>
  <si>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</si>
  <si>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</si>
  <si>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</si>
  <si>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</si>
  <si>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</si>
  <si>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</si>
  <si>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</si>
  <si>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</si>
  <si>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</si>
  <si>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</si>
  <si>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</si>
  <si>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</si>
  <si>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</si>
  <si>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</si>
  <si>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</si>
  <si>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</si>
  <si>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</si>
  <si>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</si>
  <si>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</si>
  <si>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</si>
  <si>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</si>
  <si>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</si>
  <si>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</si>
  <si>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</si>
  <si>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</si>
  <si>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</si>
  <si>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</si>
  <si>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</si>
  <si>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</si>
  <si>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</si>
  <si>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</si>
  <si>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</si>
  <si>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</si>
  <si>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</si>
  <si>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</si>
  <si>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</si>
  <si>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</si>
  <si>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</si>
  <si>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</si>
  <si>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</si>
  <si>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</si>
  <si>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</si>
  <si>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</si>
  <si>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</si>
  <si>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</si>
  <si>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</si>
  <si>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</si>
  <si>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</si>
  <si>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</si>
  <si>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</si>
  <si>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</si>
  <si>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</si>
  <si>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</si>
  <si>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</si>
  <si>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</si>
  <si>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</si>
  <si>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</si>
  <si>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</si>
  <si>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</si>
  <si>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</si>
  <si>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</si>
  <si>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</si>
  <si>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</si>
  <si>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</si>
  <si>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</si>
  <si>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</si>
  <si>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</si>
  <si>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</si>
  <si>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</si>
  <si>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</si>
  <si>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</si>
  <si>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</si>
  <si>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</si>
  <si>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</si>
  <si>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</si>
  <si>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</si>
  <si>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</si>
  <si>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</si>
  <si>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</si>
  <si>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</si>
  <si>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</si>
  <si>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</si>
  <si>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</si>
  <si>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</si>
  <si>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</si>
  <si>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</si>
  <si>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</si>
  <si>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</si>
  <si>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</si>
  <si>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</si>
  <si>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</si>
  <si>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</si>
  <si>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</si>
  <si>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</si>
  <si>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</si>
  <si>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</si>
  <si>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</si>
  <si>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</si>
  <si>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</si>
  <si>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</si>
  <si>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</si>
  <si>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</si>
  <si>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</si>
  <si>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</si>
  <si>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</si>
  <si>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</si>
  <si>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</si>
  <si>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</si>
  <si>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</si>
  <si>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</si>
  <si>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</si>
  <si>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</si>
  <si>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</si>
  <si>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</si>
  <si>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</si>
  <si>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</si>
  <si>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</si>
  <si>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</si>
  <si>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</si>
  <si>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</si>
  <si>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</si>
  <si>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</si>
  <si>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</si>
  <si>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</si>
  <si>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</si>
  <si>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</si>
  <si>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</si>
  <si>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</si>
  <si>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</si>
  <si>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</si>
  <si>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</si>
  <si>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</si>
  <si>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</si>
  <si>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</si>
  <si>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</si>
  <si>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</si>
  <si>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</si>
  <si>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</si>
  <si>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</si>
  <si>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</si>
  <si>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</si>
  <si>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</si>
  <si>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</si>
  <si>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</si>
  <si>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</si>
  <si>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</si>
  <si>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</si>
  <si>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</si>
  <si>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</si>
  <si>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</si>
  <si>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</si>
  <si>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</si>
  <si>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</si>
  <si>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</si>
  <si>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</si>
  <si>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</si>
  <si>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</si>
  <si>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</si>
  <si>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</si>
  <si>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</si>
  <si>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</si>
  <si>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</si>
  <si>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</si>
  <si>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</si>
  <si>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</si>
  <si>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</si>
  <si>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</si>
  <si>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</si>
  <si>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</si>
  <si>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</si>
  <si>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</si>
  <si>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</si>
  <si>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</si>
  <si>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</si>
  <si>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</si>
  <si>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</si>
  <si>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</si>
  <si>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</si>
  <si>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</si>
  <si>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</si>
  <si>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</si>
  <si>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</si>
  <si>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</si>
  <si>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</si>
  <si>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</si>
  <si>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</si>
  <si>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</si>
  <si>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</si>
  <si>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</si>
  <si>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</si>
  <si>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</si>
  <si>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</si>
  <si>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</si>
  <si>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</si>
  <si>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</si>
  <si>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</si>
  <si>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</si>
  <si>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</si>
  <si>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</si>
  <si>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</si>
  <si>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</si>
  <si>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</si>
  <si>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</si>
  <si>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</si>
  <si>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</si>
  <si>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</si>
  <si>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</si>
  <si>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</si>
  <si>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</si>
  <si>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</si>
  <si>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</si>
  <si>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</si>
  <si>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</si>
  <si>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</si>
  <si>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</si>
  <si>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</si>
  <si>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</si>
  <si>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</si>
  <si>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</si>
  <si>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</si>
  <si>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</si>
  <si>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</si>
  <si>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</si>
  <si>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</si>
  <si>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</si>
  <si>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</si>
  <si>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</si>
  <si>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</si>
  <si>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</si>
  <si>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</si>
  <si>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</si>
  <si>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</si>
  <si>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</si>
  <si>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</si>
  <si>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</si>
  <si>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</si>
  <si>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</si>
  <si>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</si>
  <si>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</si>
  <si>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</si>
  <si>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</si>
  <si>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</si>
  <si>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</si>
  <si>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</si>
  <si>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</si>
  <si>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</si>
  <si>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</si>
  <si>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</si>
  <si>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</si>
  <si>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</si>
  <si>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</si>
  <si>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</si>
  <si>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</si>
  <si>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</si>
  <si>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</si>
  <si>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</si>
  <si>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</si>
  <si>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</si>
  <si>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</si>
  <si>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</si>
  <si>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</si>
  <si>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</si>
  <si>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</si>
  <si>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</si>
  <si>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</si>
  <si>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</si>
  <si>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</si>
  <si>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</si>
  <si>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</si>
  <si>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</si>
  <si>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</si>
  <si>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</si>
  <si>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</si>
  <si>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</si>
  <si>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</si>
  <si>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</si>
  <si>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</si>
  <si>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</si>
  <si>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</si>
  <si>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</si>
  <si>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</si>
  <si>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</si>
  <si>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</si>
  <si>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</si>
  <si>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</si>
  <si>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</si>
  <si>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</si>
  <si>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</si>
  <si>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</si>
  <si>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</si>
  <si>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</si>
  <si>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</si>
  <si>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</si>
  <si>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</si>
  <si>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</si>
  <si>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</si>
  <si>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</si>
  <si>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</si>
  <si>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</si>
  <si>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</si>
  <si>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</si>
  <si>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</si>
  <si>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</si>
  <si>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</si>
  <si>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</si>
  <si>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</si>
  <si>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</si>
  <si>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</si>
  <si>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</si>
  <si>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</si>
  <si>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</si>
  <si>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</si>
  <si>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</si>
  <si>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</si>
  <si>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</si>
  <si>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</si>
  <si>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</si>
  <si>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</si>
  <si>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</si>
  <si>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</si>
  <si>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</si>
  <si>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</si>
  <si>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</si>
  <si>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</si>
  <si>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</si>
  <si>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</si>
  <si>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</si>
  <si>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</si>
  <si>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</si>
  <si>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</si>
  <si>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</si>
  <si>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</si>
  <si>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</si>
  <si>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</si>
  <si>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</si>
  <si>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</si>
  <si>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</si>
  <si>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</si>
  <si>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</si>
  <si>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</si>
  <si>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</si>
  <si>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</si>
  <si>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</si>
  <si>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</si>
  <si>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</si>
  <si>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</si>
  <si>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</si>
  <si>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</si>
  <si>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</si>
  <si>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</si>
  <si>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</si>
  <si>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</si>
  <si>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</si>
  <si>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</si>
  <si>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</si>
  <si>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</si>
  <si>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</si>
  <si>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</si>
  <si>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</si>
  <si>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</si>
  <si>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</si>
  <si>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</si>
  <si>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</si>
  <si>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</si>
  <si>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</si>
  <si>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</si>
  <si>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</si>
  <si>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</si>
  <si>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</si>
  <si>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</si>
  <si>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</si>
  <si>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</si>
  <si>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</si>
  <si>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</si>
  <si>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</si>
  <si>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</si>
  <si>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</si>
  <si>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</si>
  <si>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</si>
  <si>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</si>
  <si>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</si>
  <si>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</si>
  <si>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</si>
  <si>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</si>
  <si>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</si>
  <si>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</si>
  <si>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</si>
  <si>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</si>
  <si>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</si>
  <si>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</si>
  <si>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</si>
  <si>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</si>
  <si>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</si>
  <si>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</si>
  <si>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</si>
  <si>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</si>
  <si>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</si>
  <si>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</si>
  <si>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</si>
  <si>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</si>
  <si>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</si>
  <si>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</si>
  <si>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</si>
  <si>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</si>
  <si>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</si>
  <si>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</si>
  <si>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</si>
  <si>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</si>
  <si>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</si>
  <si>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</si>
  <si>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</si>
  <si>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</si>
  <si>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</si>
  <si>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</si>
  <si>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</si>
  <si>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</si>
  <si>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</si>
  <si>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</si>
  <si>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</si>
  <si>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</si>
  <si>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</si>
  <si>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</si>
  <si>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</si>
  <si>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</si>
  <si>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</si>
  <si>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</si>
  <si>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</si>
  <si>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</si>
  <si>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</si>
  <si>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</si>
  <si>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</si>
  <si>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</si>
  <si>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</si>
  <si>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</si>
  <si>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</si>
  <si>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</si>
  <si>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</si>
  <si>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</si>
  <si>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</si>
  <si>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</si>
  <si>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</si>
  <si>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</si>
  <si>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</si>
  <si>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</si>
  <si>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</si>
  <si>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</si>
  <si>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</si>
  <si>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</si>
  <si>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</si>
  <si>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</si>
  <si>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</si>
  <si>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</si>
  <si>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</si>
  <si>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</si>
  <si>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</si>
  <si>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</si>
  <si>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</si>
  <si>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</si>
  <si>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</si>
  <si>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</si>
  <si>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</si>
  <si>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</si>
  <si>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</si>
  <si>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</si>
  <si>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</si>
  <si>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</si>
  <si>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</si>
  <si>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</si>
  <si>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</si>
  <si>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</si>
  <si>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</si>
  <si>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</si>
  <si>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</si>
  <si>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</si>
  <si>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</si>
  <si>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</si>
  <si>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</si>
  <si>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</si>
  <si>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</si>
  <si>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</si>
  <si>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</si>
  <si>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</si>
  <si>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</si>
  <si>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</si>
  <si>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</si>
  <si>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</si>
  <si>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</si>
  <si>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</si>
  <si>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</si>
  <si>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</si>
  <si>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</si>
  <si>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</si>
  <si>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</si>
  <si>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</si>
  <si>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</si>
  <si>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</si>
  <si>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</si>
  <si>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</si>
  <si>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</si>
  <si>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</si>
  <si>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</si>
  <si>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</si>
  <si>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</si>
  <si>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</si>
  <si>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</si>
  <si>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</si>
  <si>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</si>
  <si>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</si>
  <si>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</si>
  <si>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</si>
  <si>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</si>
  <si>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</si>
  <si>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</si>
  <si>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</si>
  <si>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</si>
  <si>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</si>
  <si>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</si>
  <si>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</si>
  <si>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</si>
  <si>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</si>
  <si>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</si>
  <si>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</si>
  <si>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</si>
  <si>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</si>
  <si>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</si>
  <si>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</si>
  <si>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</si>
  <si>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</si>
  <si>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</si>
  <si>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</si>
  <si>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</si>
  <si>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</si>
  <si>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</si>
  <si>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</si>
  <si>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</si>
  <si>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</si>
  <si>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</si>
  <si>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</si>
  <si>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</si>
  <si>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</si>
  <si>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</si>
  <si>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</si>
  <si>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</si>
  <si>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</si>
  <si>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</si>
  <si>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</si>
  <si>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</si>
  <si>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</si>
  <si>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</si>
  <si>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</si>
  <si>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</si>
  <si>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</si>
  <si>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</si>
  <si>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</si>
  <si>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</si>
  <si>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</si>
  <si>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</si>
  <si>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</si>
  <si>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</si>
  <si>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</si>
  <si>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</si>
  <si>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</si>
  <si>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</si>
  <si>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</si>
  <si>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</si>
  <si>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</si>
  <si>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</si>
  <si>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</si>
  <si>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</si>
  <si>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</si>
  <si>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</si>
  <si>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</si>
  <si>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</si>
  <si>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</si>
  <si>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</si>
  <si>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</si>
  <si>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</si>
  <si>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</si>
  <si>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</si>
  <si>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</si>
  <si>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</si>
  <si>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</si>
  <si>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</si>
  <si>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</si>
  <si>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</si>
  <si>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</si>
  <si>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</si>
  <si>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</si>
  <si>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</si>
  <si>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</si>
  <si>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</si>
  <si>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</si>
  <si>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</si>
  <si>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</si>
  <si>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</si>
  <si>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</si>
  <si>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</si>
  <si>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</si>
  <si>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</si>
  <si>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</si>
  <si>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</si>
  <si>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</si>
  <si>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</si>
  <si>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</si>
  <si>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</si>
  <si>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</si>
  <si>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</si>
  <si>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</si>
  <si>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</si>
  <si>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</si>
  <si>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</si>
  <si>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</si>
  <si>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</si>
  <si>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</si>
  <si>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</si>
  <si>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</si>
  <si>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</si>
  <si>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</si>
  <si>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</si>
  <si>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</si>
  <si>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</si>
  <si>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</si>
  <si>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</si>
  <si>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</si>
  <si>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</si>
  <si>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</si>
  <si>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</si>
  <si>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</si>
  <si>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</si>
  <si>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</si>
  <si>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</si>
  <si>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</si>
  <si>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</si>
  <si>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</si>
  <si>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</si>
  <si>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</si>
  <si>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</si>
  <si>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</si>
  <si>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</si>
  <si>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</si>
  <si>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</si>
  <si>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</si>
  <si>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</si>
  <si>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</si>
  <si>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</si>
  <si>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</si>
  <si>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</si>
  <si>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</si>
  <si>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</si>
  <si>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</si>
  <si>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</si>
  <si>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</si>
  <si>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</si>
  <si>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</si>
  <si>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</si>
  <si>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</si>
  <si>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</si>
  <si>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</si>
  <si>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</si>
  <si>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</si>
  <si>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</si>
  <si>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</si>
  <si>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</si>
  <si>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</si>
  <si>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</si>
  <si>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</si>
  <si>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</si>
  <si>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</si>
  <si>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</si>
  <si>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</si>
  <si>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</si>
  <si>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</si>
  <si>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</si>
  <si>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</si>
  <si>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</si>
  <si>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</si>
  <si>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</si>
  <si>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</si>
  <si>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</si>
  <si>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</si>
  <si>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</si>
  <si>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</si>
  <si>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</si>
  <si>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</si>
  <si>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</si>
  <si>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</si>
  <si>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</si>
  <si>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</si>
  <si>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</si>
  <si>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</si>
  <si>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</si>
  <si>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</si>
  <si>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</si>
  <si>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</si>
  <si>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</si>
  <si>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</si>
  <si>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</si>
  <si>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</si>
  <si>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</si>
  <si>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</si>
  <si>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</si>
  <si>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</si>
  <si>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</si>
  <si>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</si>
  <si>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</si>
  <si>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</si>
  <si>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</si>
  <si>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</si>
  <si>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</si>
  <si>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</si>
  <si>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</si>
  <si>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</si>
  <si>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</si>
  <si>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</si>
  <si>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</si>
  <si>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</si>
  <si>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</si>
  <si>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</si>
  <si>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</si>
  <si>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</si>
  <si>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</si>
  <si>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</si>
  <si>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</si>
  <si>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</si>
  <si>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</si>
  <si>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</si>
  <si>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</si>
  <si>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</si>
  <si>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</si>
  <si>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</si>
  <si>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</si>
  <si>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</si>
  <si>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</si>
  <si>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</si>
  <si>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</si>
  <si>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</si>
  <si>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</si>
  <si>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</si>
  <si>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</si>
  <si>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</si>
  <si>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</si>
  <si>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</si>
  <si>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</si>
  <si>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</si>
  <si>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</si>
  <si>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</si>
  <si>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</si>
  <si>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</si>
  <si>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</si>
  <si>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</si>
  <si>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</si>
  <si>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</si>
  <si>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</si>
  <si>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</si>
  <si>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</si>
  <si>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</si>
  <si>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</si>
  <si>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</si>
  <si>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</si>
  <si>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</si>
  <si>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</si>
  <si>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</si>
  <si>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</si>
  <si>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</si>
  <si>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</si>
  <si>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</si>
  <si>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</si>
  <si>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</si>
  <si>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</si>
  <si>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</si>
  <si>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</si>
  <si>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</si>
  <si>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</si>
  <si>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</si>
  <si>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</si>
  <si>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</si>
  <si>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</si>
  <si>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</si>
  <si>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</si>
  <si>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</si>
  <si>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</si>
  <si>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</si>
  <si>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</si>
  <si>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</si>
  <si>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</si>
  <si>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</si>
  <si>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</si>
  <si>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</si>
  <si>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</si>
  <si>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</si>
  <si>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</si>
  <si>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</si>
  <si>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</si>
  <si>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</si>
  <si>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</si>
  <si>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</si>
  <si>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</si>
  <si>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</si>
  <si>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</si>
  <si>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</si>
  <si>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</si>
  <si>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</si>
  <si>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</si>
  <si>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</si>
  <si>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</si>
  <si>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</si>
  <si>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</si>
  <si>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</si>
  <si>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</si>
  <si>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</si>
  <si>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</si>
  <si>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</si>
  <si>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</si>
  <si>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</si>
  <si>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</si>
  <si>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</si>
  <si>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</si>
  <si>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</si>
  <si>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</si>
  <si>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</si>
  <si>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</si>
  <si>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</si>
  <si>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</si>
  <si>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</si>
  <si>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</si>
  <si>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</si>
  <si>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</si>
  <si>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</si>
  <si>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</si>
  <si>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</si>
  <si>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</si>
  <si>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</si>
  <si>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</si>
  <si>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</si>
  <si>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</si>
  <si>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</si>
  <si>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</si>
  <si>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</si>
  <si>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</si>
  <si>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</si>
  <si>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</si>
  <si>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</si>
  <si>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</si>
  <si>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</si>
  <si>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</si>
  <si>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</si>
  <si>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</si>
  <si>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</si>
  <si>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</si>
  <si>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</si>
  <si>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</si>
  <si>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</si>
  <si>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</si>
  <si>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</si>
  <si>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</si>
  <si>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</si>
  <si>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</si>
  <si>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</si>
  <si>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</si>
  <si>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</si>
  <si>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</si>
  <si>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</si>
  <si>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</si>
  <si>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</si>
  <si>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</si>
  <si>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</si>
  <si>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</si>
  <si>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</si>
  <si>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</si>
  <si>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</si>
  <si>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</si>
  <si>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</si>
  <si>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</si>
  <si>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</si>
  <si>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</si>
  <si>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</si>
  <si>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</si>
  <si>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</si>
  <si>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</si>
  <si>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</si>
  <si>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</si>
  <si>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</si>
  <si>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</si>
  <si>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</si>
  <si>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</si>
  <si>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</si>
  <si>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</si>
  <si>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</si>
  <si>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</si>
  <si>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</si>
  <si>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</si>
  <si>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</si>
  <si>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</si>
  <si>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</si>
  <si>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</si>
  <si>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</si>
  <si>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</si>
  <si>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</si>
  <si>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</si>
  <si>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</si>
  <si>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</si>
  <si>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</si>
  <si>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</si>
  <si>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</si>
  <si>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</si>
  <si>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</si>
  <si>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</si>
  <si>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</si>
  <si>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</si>
  <si>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</si>
  <si>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</si>
  <si>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</si>
  <si>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</si>
  <si>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</si>
  <si>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</si>
  <si>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</si>
  <si>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</si>
  <si>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</si>
  <si>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</si>
  <si>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</si>
  <si>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</si>
  <si>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</si>
  <si>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</si>
  <si>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</si>
  <si>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</si>
  <si>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</si>
  <si>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</si>
  <si>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</si>
  <si>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</si>
  <si>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</si>
  <si>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</si>
  <si>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</si>
  <si>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</si>
  <si>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</si>
  <si>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</si>
  <si>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</si>
  <si>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</si>
  <si>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</si>
  <si>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</si>
  <si>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</si>
  <si>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</si>
  <si>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</si>
  <si>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</si>
  <si>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</si>
  <si>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</si>
  <si>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</si>
  <si>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</si>
  <si>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</si>
  <si>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</si>
  <si>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</si>
  <si>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</si>
  <si>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</si>
  <si>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</si>
  <si>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</si>
  <si>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</si>
  <si>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</si>
  <si>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</si>
  <si>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</si>
  <si>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</si>
  <si>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</si>
  <si>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</si>
  <si>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</si>
  <si>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</si>
  <si>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</si>
  <si>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</si>
  <si>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</si>
  <si>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</si>
  <si>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</si>
  <si>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</si>
  <si>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</si>
  <si>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</si>
  <si>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</si>
  <si>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</si>
  <si>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</si>
  <si>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</si>
  <si>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</si>
  <si>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</si>
  <si>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</si>
  <si>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</si>
  <si>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</si>
  <si>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</si>
  <si>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</si>
  <si>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</si>
  <si>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</si>
  <si>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</si>
  <si>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</si>
  <si>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</si>
  <si>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</si>
  <si>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</si>
  <si>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</si>
  <si>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</si>
  <si>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</si>
  <si>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</si>
  <si>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</si>
  <si>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</si>
  <si>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</si>
  <si>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</si>
  <si>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</si>
  <si>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</si>
  <si>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</si>
  <si>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</si>
  <si>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</si>
  <si>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</si>
  <si>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</si>
  <si>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</si>
  <si>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</si>
  <si>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</si>
  <si>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</si>
  <si>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</si>
  <si>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</si>
  <si>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</si>
  <si>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</si>
  <si>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</si>
  <si>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</si>
  <si>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</si>
  <si>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</si>
  <si>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</si>
  <si>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</si>
  <si>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</si>
  <si>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</si>
  <si>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</si>
  <si>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</si>
  <si>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</si>
  <si>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</si>
  <si>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</si>
  <si>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</si>
  <si>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</si>
  <si>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</si>
  <si>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</si>
  <si>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</si>
  <si>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</si>
  <si>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</si>
  <si>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</si>
  <si>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</si>
  <si>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</si>
  <si>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</si>
  <si>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</si>
  <si>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</si>
  <si>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</si>
  <si>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</si>
  <si>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</si>
  <si>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</si>
  <si>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</si>
  <si>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</si>
  <si>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</si>
  <si>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</si>
  <si>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</si>
  <si>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</si>
  <si>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</si>
  <si>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</si>
  <si>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</si>
  <si>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</si>
  <si>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</si>
  <si>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</si>
  <si>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</si>
  <si>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</si>
  <si>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</si>
  <si>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</si>
  <si>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</si>
  <si>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</si>
  <si>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</si>
  <si>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</si>
  <si>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</si>
  <si>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</si>
  <si>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</si>
  <si>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</si>
  <si>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</si>
  <si>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</si>
  <si>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</si>
  <si>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</si>
  <si>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</si>
  <si>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</si>
  <si>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</si>
  <si>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</si>
  <si>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</si>
  <si>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</si>
  <si>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</si>
  <si>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</si>
  <si>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</si>
  <si>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</si>
  <si>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</si>
  <si>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</si>
  <si>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</si>
  <si>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</si>
  <si>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</si>
  <si>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</si>
  <si>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</si>
  <si>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</si>
  <si>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</si>
  <si>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</si>
  <si>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</si>
  <si>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</si>
  <si>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</si>
  <si>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</si>
  <si>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</si>
  <si>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</si>
  <si>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</si>
  <si>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</si>
  <si>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</si>
  <si>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</si>
  <si>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</si>
  <si>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</si>
  <si>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</si>
  <si>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</si>
  <si>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</si>
  <si>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</si>
  <si>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</si>
  <si>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</si>
  <si>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</si>
  <si>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</si>
  <si>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</si>
  <si>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</si>
  <si>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</si>
  <si>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</si>
  <si>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</si>
  <si>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</si>
  <si>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</si>
  <si>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</si>
  <si>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</si>
  <si>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</si>
  <si>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</si>
  <si>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</si>
  <si>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</si>
  <si>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</si>
  <si>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</si>
  <si>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</si>
  <si>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</si>
  <si>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</si>
  <si>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</si>
  <si>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</si>
  <si>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</si>
  <si>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</si>
  <si>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</si>
  <si>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</si>
  <si>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</si>
  <si>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</si>
  <si>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</si>
  <si>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</si>
  <si>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</si>
  <si>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</si>
  <si>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</si>
  <si>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</si>
  <si>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</si>
  <si>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</si>
  <si>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</si>
  <si>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</si>
  <si>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</si>
  <si>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</si>
  <si>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</si>
  <si>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</si>
  <si>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</si>
  <si>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</si>
  <si>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</si>
  <si>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</si>
  <si>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</si>
  <si>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</si>
  <si>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</si>
  <si>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</si>
  <si>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</si>
  <si>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</si>
  <si>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</si>
  <si>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</si>
  <si>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</si>
  <si>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</si>
  <si>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</si>
  <si>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</si>
  <si>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</si>
  <si>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</si>
  <si>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</si>
  <si>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</si>
  <si>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</si>
  <si>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</si>
  <si>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</si>
  <si>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</si>
  <si>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</si>
  <si>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</si>
  <si>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</si>
  <si>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</si>
  <si>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</si>
  <si>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</si>
  <si>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</si>
  <si>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</si>
  <si>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</si>
  <si>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</si>
  <si>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</si>
  <si>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</si>
  <si>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</si>
  <si>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</si>
  <si>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</si>
  <si>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</si>
  <si>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</si>
  <si>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</si>
  <si>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</si>
  <si>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</si>
  <si>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</si>
  <si>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</si>
  <si>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</si>
  <si>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</si>
  <si>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</si>
  <si>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</si>
  <si>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</si>
  <si>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</si>
  <si>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</si>
  <si>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</si>
  <si>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</si>
  <si>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</si>
  <si>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</si>
  <si>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</si>
  <si>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</si>
  <si>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</si>
  <si>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</si>
  <si>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</si>
  <si>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</si>
  <si>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</si>
  <si>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</si>
  <si>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</si>
  <si>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</si>
  <si>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</si>
  <si>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</si>
  <si>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</si>
  <si>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</si>
  <si>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</si>
  <si>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</si>
  <si>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</si>
  <si>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</si>
  <si>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</si>
  <si>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</si>
  <si>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</si>
  <si>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</si>
  <si>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</si>
  <si>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</si>
  <si>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</si>
  <si>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</si>
  <si>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</si>
  <si>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</si>
  <si>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</si>
  <si>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</si>
  <si>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</si>
  <si>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</si>
  <si>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</si>
  <si>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</si>
  <si>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</si>
  <si>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</si>
  <si>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</si>
  <si>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</si>
  <si>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</si>
  <si>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</si>
  <si>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</si>
  <si>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</si>
  <si>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</si>
  <si>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</si>
  <si>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</si>
  <si>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</si>
  <si>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</si>
  <si>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</si>
  <si>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</si>
  <si>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</si>
  <si>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</si>
  <si>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</si>
  <si>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</si>
  <si>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</si>
  <si>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</si>
  <si>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</si>
  <si>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</si>
  <si>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</si>
  <si>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</si>
  <si>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</si>
  <si>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</si>
  <si>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</si>
  <si>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</si>
  <si>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</si>
  <si>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</si>
  <si>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</si>
  <si>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</si>
  <si>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</si>
  <si>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</si>
  <si>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</si>
  <si>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</si>
  <si>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</si>
  <si>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</si>
  <si>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</si>
  <si>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</si>
  <si>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</si>
  <si>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</si>
  <si>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</si>
  <si>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</si>
  <si>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</si>
  <si>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</si>
  <si>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</si>
  <si>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</si>
  <si>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</si>
  <si>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</si>
  <si>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</si>
  <si>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</si>
  <si>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</si>
  <si>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</si>
  <si>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</si>
  <si>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</si>
  <si>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</si>
  <si>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</si>
  <si>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</si>
  <si>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</si>
  <si>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</si>
  <si>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</si>
  <si>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</si>
  <si>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</si>
  <si>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</si>
  <si>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</si>
  <si>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</si>
  <si>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</si>
  <si>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</si>
  <si>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</si>
  <si>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</si>
  <si>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</si>
  <si>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</si>
  <si>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</si>
  <si>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</si>
  <si>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</si>
  <si>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</si>
  <si>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</si>
  <si>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</si>
  <si>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</si>
  <si>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</si>
  <si>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</si>
  <si>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</si>
  <si>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</si>
  <si>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</si>
  <si>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</si>
  <si>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</si>
  <si>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</si>
  <si>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</si>
  <si>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</si>
  <si>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</si>
  <si>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</si>
  <si>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</si>
  <si>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</si>
  <si>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</si>
  <si>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</si>
  <si>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</si>
  <si>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</si>
  <si>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</si>
  <si>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</si>
  <si>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</si>
  <si>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</si>
  <si>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</si>
  <si>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</si>
  <si>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</si>
  <si>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</si>
  <si>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</si>
  <si>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</si>
  <si>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</si>
  <si>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</si>
  <si>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</si>
  <si>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</si>
  <si>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</si>
  <si>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</si>
  <si>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</si>
  <si>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</si>
  <si>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</si>
  <si>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</si>
  <si>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</si>
  <si>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</si>
  <si>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</si>
  <si>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</si>
  <si>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</si>
  <si>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</si>
  <si>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</si>
  <si>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</si>
  <si>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</si>
  <si>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</si>
  <si>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</si>
  <si>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</si>
  <si>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</si>
  <si>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</si>
  <si>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</si>
  <si>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</si>
  <si>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</si>
  <si>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</si>
  <si>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</si>
  <si>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</si>
  <si>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</si>
  <si>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</si>
  <si>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</si>
  <si>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</si>
  <si>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</si>
  <si>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</si>
  <si>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</si>
  <si>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</si>
  <si>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</si>
  <si>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</si>
  <si>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</si>
  <si>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</si>
  <si>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</si>
  <si>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</si>
  <si>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</si>
  <si>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</si>
  <si>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</si>
  <si>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</si>
  <si>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</si>
  <si>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</si>
  <si>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</si>
  <si>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</si>
  <si>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</si>
  <si>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</si>
  <si>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</si>
  <si>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</si>
  <si>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</si>
  <si>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</si>
  <si>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</si>
  <si>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</si>
  <si>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</si>
  <si>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</si>
  <si>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</si>
  <si>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</si>
  <si>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</si>
  <si>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</si>
  <si>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</si>
  <si>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</si>
  <si>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</si>
  <si>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</si>
  <si>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</si>
  <si>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</si>
  <si>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</si>
  <si>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</si>
  <si>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</si>
  <si>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</si>
  <si>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</si>
  <si>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</si>
  <si>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</si>
  <si>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</si>
  <si>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</si>
  <si>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</si>
  <si>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</si>
  <si>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</si>
  <si>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</si>
  <si>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</si>
  <si>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</si>
  <si>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</si>
  <si>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</si>
  <si>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</si>
  <si>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</si>
  <si>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</si>
  <si>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</si>
  <si>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</si>
  <si>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</si>
  <si>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</si>
  <si>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</si>
  <si>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</si>
  <si>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</si>
  <si>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</si>
  <si>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</si>
  <si>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</si>
  <si>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</si>
  <si>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</si>
  <si>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</si>
  <si>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</si>
  <si>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</si>
  <si>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</si>
  <si>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</si>
  <si>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</si>
  <si>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</si>
  <si>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</si>
  <si>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</si>
  <si>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</si>
  <si>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</si>
  <si>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</si>
  <si>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</si>
  <si>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</si>
  <si>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</si>
  <si>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</si>
  <si>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</si>
  <si>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</si>
  <si>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</si>
  <si>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</si>
  <si>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</si>
  <si>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</si>
  <si>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</si>
  <si>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</si>
  <si>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</si>
  <si>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</si>
  <si>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</si>
  <si>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</si>
  <si>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</si>
  <si>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</si>
  <si>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</si>
  <si>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</si>
  <si>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</si>
  <si>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</si>
  <si>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</si>
  <si>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</si>
  <si>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</si>
  <si>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</si>
  <si>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</si>
  <si>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</si>
  <si>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</si>
  <si>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</si>
  <si>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</si>
  <si>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</si>
  <si>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</si>
  <si>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</si>
  <si>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</si>
  <si>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</si>
  <si>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</si>
  <si>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</si>
  <si>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</si>
  <si>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</si>
  <si>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</si>
  <si>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</si>
  <si>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</si>
  <si>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</si>
  <si>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</si>
  <si>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</si>
  <si>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</si>
  <si>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</si>
  <si>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</si>
  <si>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</si>
  <si>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</si>
  <si>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</si>
  <si>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</si>
  <si>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</si>
  <si>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</si>
  <si>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</si>
  <si>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</si>
  <si>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</si>
  <si>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</si>
  <si>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</si>
  <si>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</si>
  <si>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</si>
  <si>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</si>
  <si>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</si>
  <si>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</si>
  <si>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</si>
  <si>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</si>
  <si>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</si>
  <si>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</si>
  <si>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</si>
  <si>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</si>
  <si>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</si>
  <si>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</si>
  <si>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</si>
  <si>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</si>
  <si>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</si>
  <si>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</si>
  <si>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</si>
  <si>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</si>
  <si>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</si>
  <si>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</si>
  <si>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</si>
  <si>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</si>
  <si>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</si>
  <si>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</si>
  <si>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</si>
  <si>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</si>
  <si>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</si>
  <si>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</si>
  <si>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</si>
  <si>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</si>
  <si>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</si>
  <si>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</si>
  <si>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</si>
  <si>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</si>
  <si>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</si>
  <si>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</si>
  <si>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</si>
  <si>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</si>
  <si>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</si>
  <si>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</si>
  <si>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</si>
  <si>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</si>
  <si>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</si>
  <si>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</si>
  <si>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</si>
  <si>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</si>
  <si>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</si>
  <si>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</si>
  <si>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</si>
  <si>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</si>
  <si>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</si>
  <si>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</si>
  <si>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</si>
  <si>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</si>
  <si>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</si>
  <si>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</si>
  <si>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</si>
  <si>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</si>
  <si>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</si>
  <si>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</si>
  <si>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</si>
  <si>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</si>
  <si>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</si>
  <si>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</si>
  <si>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</si>
  <si>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</si>
  <si>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</si>
  <si>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</si>
  <si>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</si>
  <si>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</si>
  <si>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</si>
  <si>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</si>
  <si>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</si>
  <si>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</si>
  <si>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</si>
  <si>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</si>
  <si>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</si>
  <si>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</si>
  <si>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</si>
  <si>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</si>
  <si>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</si>
  <si>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</si>
  <si>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</si>
  <si>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</si>
  <si>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</si>
  <si>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</si>
  <si>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</si>
  <si>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</si>
  <si>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</si>
  <si>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</si>
  <si>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</si>
  <si>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</si>
  <si>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</si>
  <si>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</si>
  <si>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</si>
  <si>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</si>
  <si>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</si>
  <si>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</si>
  <si>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</si>
  <si>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</si>
  <si>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</si>
  <si>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</si>
  <si>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</si>
  <si>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</si>
  <si>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</si>
  <si>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</si>
  <si>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</si>
  <si>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</si>
  <si>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</si>
  <si>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</si>
  <si>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</si>
  <si>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</si>
  <si>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</si>
  <si>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</si>
  <si>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</si>
  <si>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</si>
  <si>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</si>
  <si>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</si>
  <si>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</si>
  <si>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</si>
  <si>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</si>
  <si>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</si>
  <si>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</si>
  <si>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</si>
  <si>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</si>
  <si>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</si>
  <si>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</si>
  <si>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</si>
  <si>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</si>
  <si>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</si>
  <si>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</si>
  <si>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</si>
  <si>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</si>
  <si>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</si>
  <si>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</si>
  <si>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</si>
  <si>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</si>
  <si>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</si>
  <si>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</si>
  <si>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</si>
  <si>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</si>
  <si>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</si>
  <si>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</si>
  <si>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</si>
  <si>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</si>
  <si>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</si>
  <si>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</si>
  <si>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</si>
  <si>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</si>
  <si>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</si>
  <si>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</si>
  <si>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</si>
  <si>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</si>
  <si>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</si>
  <si>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</si>
  <si>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</si>
  <si>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</si>
  <si>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</si>
  <si>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</si>
  <si>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</si>
  <si>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</si>
  <si>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</si>
  <si>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</si>
  <si>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</si>
  <si>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</si>
  <si>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</si>
  <si>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</si>
  <si>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</si>
  <si>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</si>
  <si>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</si>
  <si>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</si>
  <si>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</si>
  <si>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</si>
  <si>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</si>
  <si>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</si>
  <si>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</si>
  <si>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</si>
  <si>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</si>
  <si>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</si>
  <si>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</si>
  <si>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</si>
  <si>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</si>
  <si>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</si>
  <si>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</si>
  <si>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</si>
  <si>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</si>
  <si>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</si>
  <si>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</si>
  <si>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</si>
  <si>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</si>
  <si>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</si>
  <si>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</si>
  <si>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</si>
  <si>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</si>
  <si>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</si>
  <si>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</si>
  <si>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</si>
  <si>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</si>
  <si>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</si>
  <si>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</si>
  <si>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</si>
  <si>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</si>
  <si>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</si>
  <si>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</si>
  <si>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</si>
  <si>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</si>
  <si>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</si>
  <si>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</si>
  <si>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</si>
  <si>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</si>
  <si>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</si>
  <si>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</si>
  <si>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</si>
  <si>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</si>
  <si>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</si>
  <si>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</si>
  <si>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</si>
  <si>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</si>
  <si>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</si>
  <si>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</si>
  <si>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</si>
  <si>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</si>
  <si>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</si>
  <si>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</si>
  <si>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</si>
  <si>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</si>
  <si>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</si>
  <si>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</si>
  <si>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</si>
  <si>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</si>
  <si>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</si>
  <si>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</si>
  <si>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</si>
  <si>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</si>
  <si>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</si>
  <si>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</si>
  <si>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</si>
  <si>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</si>
  <si>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</si>
  <si>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</si>
  <si>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</si>
  <si>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</si>
  <si>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</si>
  <si>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</si>
  <si>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</si>
  <si>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</si>
  <si>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</si>
  <si>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</si>
  <si>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</si>
  <si>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</si>
  <si>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</si>
  <si>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</si>
  <si>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</si>
  <si>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</si>
  <si>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</si>
  <si>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</si>
  <si>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</si>
  <si>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</si>
  <si>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</si>
  <si>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</si>
  <si>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</si>
  <si>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</si>
  <si>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</si>
  <si>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</si>
  <si>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</si>
  <si>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</si>
  <si>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</si>
  <si>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</si>
  <si>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</si>
  <si>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</si>
  <si>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</si>
  <si>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</si>
  <si>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</si>
  <si>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</si>
  <si>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</si>
  <si>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</si>
  <si>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</si>
  <si>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</si>
  <si>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</si>
  <si>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</si>
  <si>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</si>
  <si>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</si>
  <si>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</si>
  <si>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</si>
  <si>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</si>
  <si>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</si>
  <si>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</si>
  <si>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</si>
  <si>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</si>
  <si>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</si>
  <si>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</si>
  <si>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</si>
  <si>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</si>
  <si>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</si>
  <si>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</si>
  <si>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</si>
  <si>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</si>
  <si>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</si>
  <si>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</si>
  <si>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</si>
  <si>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</si>
  <si>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</si>
  <si>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</si>
  <si>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</si>
  <si>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</si>
  <si>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</si>
  <si>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</si>
  <si>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</si>
  <si>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</si>
  <si>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</si>
  <si>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</si>
  <si>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</si>
  <si>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</si>
  <si>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</si>
  <si>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</si>
  <si>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</si>
  <si>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</si>
  <si>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</si>
  <si>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</si>
  <si>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</si>
  <si>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</si>
  <si>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</si>
  <si>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</si>
  <si>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</si>
  <si>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</si>
  <si>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</si>
  <si>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</si>
  <si>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</si>
  <si>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</si>
  <si>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</si>
  <si>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</si>
  <si>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</si>
  <si>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</si>
  <si>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</si>
  <si>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</si>
  <si>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</si>
  <si>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</si>
  <si>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</si>
  <si>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</si>
  <si>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</si>
  <si>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</si>
  <si>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</si>
  <si>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</si>
  <si>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</si>
  <si>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</si>
  <si>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</si>
  <si>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</si>
  <si>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</si>
  <si>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</si>
  <si>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</si>
  <si>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</si>
  <si>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</si>
  <si>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</si>
  <si>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</si>
  <si>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</si>
  <si>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</si>
  <si>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</si>
  <si>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</si>
  <si>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</si>
  <si>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</si>
  <si>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</si>
  <si>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</si>
  <si>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</si>
  <si>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</si>
  <si>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</si>
  <si>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</si>
  <si>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</si>
  <si>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</si>
  <si>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</si>
  <si>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</si>
  <si>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</si>
  <si>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</si>
  <si>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</si>
  <si>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</si>
  <si>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</si>
  <si>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</si>
  <si>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</si>
  <si>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</si>
  <si>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</si>
  <si>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</si>
  <si>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</si>
  <si>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</si>
  <si>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</si>
  <si>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</si>
  <si>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</si>
  <si>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</si>
  <si>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</si>
  <si>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</si>
  <si>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</si>
  <si>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</si>
  <si>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</si>
  <si>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</si>
  <si>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</si>
  <si>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</si>
  <si>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</si>
  <si>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</si>
  <si>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</si>
  <si>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</si>
  <si>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</si>
  <si>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</si>
  <si>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</si>
  <si>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</si>
  <si>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</si>
  <si>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</si>
  <si>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</si>
  <si>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</si>
  <si>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</si>
  <si>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</si>
  <si>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</si>
  <si>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</si>
  <si>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</si>
  <si>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</si>
  <si>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</si>
  <si>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</si>
  <si>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</si>
  <si>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</si>
  <si>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</si>
  <si>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</si>
  <si>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</si>
  <si>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</si>
  <si>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</si>
  <si>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</si>
  <si>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</si>
  <si>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</si>
  <si>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</si>
  <si>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</si>
  <si>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</si>
  <si>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</si>
  <si>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</si>
  <si>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</si>
  <si>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</si>
  <si>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</si>
  <si>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</si>
  <si>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</si>
  <si>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</si>
  <si>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</si>
  <si>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</si>
  <si>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</si>
  <si>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</si>
  <si>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</si>
  <si>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</si>
  <si>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</si>
  <si>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</si>
  <si>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</si>
  <si>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</si>
  <si>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</si>
  <si>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</si>
  <si>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</si>
  <si>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</si>
  <si>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</si>
  <si>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</si>
  <si>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</si>
  <si>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</si>
  <si>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</si>
  <si>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</si>
  <si>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</si>
  <si>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</si>
  <si>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</si>
  <si>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</si>
  <si>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</si>
  <si>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</si>
  <si>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</si>
  <si>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</si>
  <si>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</si>
  <si>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</si>
  <si>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</si>
  <si>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</si>
  <si>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</si>
  <si>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</si>
  <si>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</si>
  <si>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</si>
  <si>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</si>
  <si>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</si>
  <si>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</si>
  <si>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</si>
  <si>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</si>
  <si>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</si>
  <si>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</si>
  <si>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</si>
  <si>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</si>
  <si>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</si>
  <si>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</si>
  <si>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</si>
  <si>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</si>
  <si>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</si>
  <si>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</si>
  <si>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</si>
  <si>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</si>
  <si>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</si>
  <si>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</si>
  <si>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</si>
  <si>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</si>
  <si>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</si>
  <si>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</si>
  <si>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</si>
  <si>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</si>
  <si>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</si>
  <si>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</si>
  <si>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</si>
  <si>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</si>
  <si>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</si>
  <si>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</si>
  <si>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</si>
  <si>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</si>
  <si>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</si>
  <si>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</si>
  <si>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</si>
  <si>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</si>
  <si>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</si>
  <si>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</si>
  <si>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</si>
  <si>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</si>
  <si>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</si>
  <si>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</si>
  <si>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</si>
  <si>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</si>
  <si>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</si>
  <si>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</si>
  <si>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</si>
  <si>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</si>
  <si>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</si>
  <si>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</si>
  <si>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</si>
  <si>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</si>
  <si>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</si>
  <si>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</si>
  <si>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</si>
  <si>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</si>
  <si>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</si>
  <si>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</si>
  <si>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</si>
  <si>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</si>
  <si>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</si>
  <si>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</si>
  <si>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</si>
  <si>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</si>
  <si>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</si>
  <si>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</si>
  <si>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</si>
  <si>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</si>
  <si>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</si>
  <si>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</si>
  <si>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</si>
  <si>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</si>
  <si>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</si>
  <si>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</si>
  <si>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</si>
  <si>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</si>
  <si>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</si>
  <si>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</si>
  <si>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</si>
  <si>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</si>
  <si>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</si>
  <si>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</si>
  <si>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</si>
  <si>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</si>
  <si>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</si>
  <si>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</si>
  <si>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</si>
  <si>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</si>
  <si>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</si>
  <si>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</si>
  <si>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</si>
  <si>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</si>
  <si>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</si>
  <si>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</si>
  <si>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</si>
  <si>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</si>
  <si>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</si>
  <si>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</si>
  <si>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</si>
  <si>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</si>
  <si>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</si>
  <si>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</si>
  <si>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</si>
  <si>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</si>
  <si>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</si>
  <si>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</si>
  <si>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</si>
  <si>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</si>
  <si>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</si>
  <si>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</si>
  <si>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</si>
  <si>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</si>
  <si>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</si>
  <si>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</si>
  <si>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</si>
  <si>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</si>
  <si>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</si>
  <si>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</si>
  <si>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</si>
  <si>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</si>
  <si>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</si>
  <si>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</si>
  <si>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</si>
  <si>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</si>
  <si>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</si>
  <si>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</si>
  <si>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</si>
  <si>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</si>
  <si>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</si>
  <si>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</si>
  <si>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</si>
  <si>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</si>
  <si>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</si>
  <si>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</si>
  <si>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</si>
  <si>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</si>
  <si>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</si>
  <si>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</si>
  <si>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</si>
  <si>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</si>
  <si>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</si>
  <si>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</si>
  <si>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</si>
  <si>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</si>
  <si>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</si>
  <si>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</si>
  <si>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</si>
  <si>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</si>
  <si>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</si>
  <si>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</si>
  <si>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</si>
  <si>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</si>
  <si>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</si>
  <si>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</si>
  <si>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</si>
  <si>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</si>
  <si>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</si>
  <si>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</si>
  <si>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</si>
  <si>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</si>
  <si>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</si>
  <si>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</si>
  <si>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</si>
  <si>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</si>
  <si>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</si>
  <si>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</si>
  <si>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</si>
  <si>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</si>
  <si>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</si>
  <si>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</si>
  <si>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</si>
  <si>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</si>
  <si>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</si>
  <si>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</si>
  <si>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</si>
  <si>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</si>
  <si>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</si>
  <si>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</si>
  <si>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</si>
  <si>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</si>
  <si>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</si>
  <si>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</si>
  <si>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</si>
  <si>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</si>
  <si>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</si>
  <si>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</si>
  <si>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</si>
  <si>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</si>
  <si>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</si>
  <si>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</si>
  <si>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</si>
  <si>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</si>
  <si>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</si>
  <si>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</si>
  <si>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</si>
  <si>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</si>
  <si>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</si>
  <si>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</si>
  <si>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</si>
  <si>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</si>
  <si>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</si>
  <si>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</si>
  <si>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</si>
  <si>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</si>
  <si>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</si>
  <si>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</si>
  <si>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</si>
  <si>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</si>
  <si>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</si>
  <si>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</si>
  <si>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</si>
  <si>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</si>
  <si>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</si>
  <si>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</si>
  <si>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</si>
  <si>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</si>
  <si>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</si>
  <si>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</si>
  <si>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</si>
  <si>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</si>
  <si>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</si>
  <si>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</si>
  <si>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</si>
  <si>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</si>
  <si>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</si>
  <si>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</si>
  <si>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</si>
  <si>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</si>
  <si>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</si>
  <si>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</si>
  <si>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</si>
  <si>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</si>
  <si>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</si>
  <si>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</si>
  <si>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</si>
  <si>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</si>
  <si>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</si>
  <si>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</si>
  <si>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</si>
  <si>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</si>
  <si>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</si>
  <si>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</si>
  <si>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</si>
  <si>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</si>
  <si>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</si>
  <si>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</si>
  <si>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</si>
  <si>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</si>
  <si>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</si>
  <si>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</si>
  <si>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</si>
  <si>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</si>
  <si>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</si>
  <si>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</si>
  <si>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</si>
  <si>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</si>
  <si>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</si>
  <si>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</si>
  <si>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</si>
  <si>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</si>
  <si>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</si>
  <si>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</si>
  <si>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</si>
  <si>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</si>
  <si>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</si>
  <si>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</si>
  <si>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</si>
  <si>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</si>
  <si>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</si>
  <si>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</si>
  <si>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</si>
  <si>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</si>
  <si>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</si>
  <si>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</si>
  <si>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</si>
  <si>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</si>
  <si>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</si>
  <si>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</si>
  <si>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</si>
  <si>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</si>
  <si>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</si>
  <si>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</si>
  <si>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</si>
  <si>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</si>
  <si>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</si>
  <si>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</si>
  <si>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</si>
  <si>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</si>
  <si>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</si>
  <si>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</si>
  <si>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</si>
  <si>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</si>
  <si>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</si>
  <si>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</si>
  <si>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</si>
  <si>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</si>
  <si>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</si>
  <si>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</si>
  <si>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</si>
  <si>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</si>
  <si>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</si>
  <si>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</si>
  <si>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</si>
  <si>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</si>
  <si>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</si>
  <si>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</si>
  <si>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</si>
  <si>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</si>
  <si>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</si>
  <si>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</si>
  <si>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</si>
  <si>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</si>
  <si>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</si>
  <si>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</si>
  <si>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</si>
  <si>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</si>
  <si>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</si>
  <si>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</si>
  <si>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</si>
  <si>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</si>
  <si>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</si>
  <si>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</si>
  <si>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</si>
  <si>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</si>
  <si>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</si>
  <si>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</si>
  <si>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</si>
  <si>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</si>
  <si>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</si>
  <si>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</si>
  <si>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</si>
  <si>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</si>
  <si>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</si>
  <si>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</si>
  <si>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</si>
  <si>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</si>
  <si>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</si>
  <si>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</si>
  <si>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</si>
  <si>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</si>
  <si>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</si>
  <si>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</si>
  <si>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</si>
  <si>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</si>
  <si>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</si>
  <si>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</si>
  <si>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</si>
  <si>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</si>
  <si>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</si>
  <si>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</si>
  <si>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</si>
  <si>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</si>
  <si>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</si>
  <si>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</si>
  <si>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</si>
  <si>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</si>
  <si>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</si>
  <si>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</si>
  <si>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</si>
  <si>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</si>
  <si>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</si>
  <si>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</si>
  <si>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</si>
  <si>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</si>
  <si>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</si>
  <si>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</si>
  <si>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</si>
  <si>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</si>
  <si>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</si>
  <si>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</si>
  <si>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</si>
  <si>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</si>
  <si>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</si>
  <si>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</si>
  <si>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</si>
  <si>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</si>
  <si>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</si>
  <si>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</si>
  <si>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</si>
  <si>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</si>
  <si>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</si>
  <si>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</si>
  <si>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</si>
  <si>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</si>
  <si>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</si>
  <si>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</si>
  <si>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</si>
  <si>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</si>
  <si>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</si>
  <si>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</si>
  <si>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</si>
  <si>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</si>
  <si>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</si>
  <si>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</si>
  <si>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</si>
  <si>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</si>
  <si>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</si>
  <si>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</si>
  <si>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</si>
  <si>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</si>
  <si>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</si>
  <si>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</si>
  <si>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</si>
  <si>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</si>
  <si>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</si>
  <si>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</si>
  <si>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</si>
  <si>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</si>
  <si>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</si>
  <si>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</si>
  <si>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</si>
  <si>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</si>
  <si>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</si>
  <si>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</si>
  <si>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</si>
  <si>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</si>
  <si>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</si>
  <si>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</si>
  <si>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</si>
  <si>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</si>
  <si>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</si>
  <si>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</si>
  <si>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</si>
  <si>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</si>
  <si>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</si>
  <si>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</si>
  <si>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</si>
  <si>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</si>
  <si>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</si>
  <si>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</si>
  <si>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</si>
  <si>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</si>
  <si>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</si>
  <si>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</si>
  <si>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</si>
  <si>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</si>
  <si>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</si>
  <si>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</si>
  <si>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</si>
  <si>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</si>
  <si>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</si>
  <si>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</si>
  <si>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</si>
  <si>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</si>
  <si>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</si>
  <si>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</si>
  <si>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</si>
  <si>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</si>
  <si>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</si>
  <si>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</si>
  <si>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</si>
  <si>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</si>
  <si>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</si>
  <si>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</si>
  <si>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</si>
  <si>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</si>
  <si>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</si>
  <si>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</si>
  <si>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</si>
  <si>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</si>
  <si>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</si>
  <si>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</si>
  <si>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</si>
  <si>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</si>
  <si>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</si>
  <si>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</si>
  <si>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</si>
  <si>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</si>
  <si>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</si>
  <si>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</si>
  <si>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</si>
  <si>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</si>
  <si>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</si>
  <si>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</si>
  <si>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</si>
  <si>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</si>
  <si>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</si>
  <si>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</si>
  <si>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</si>
  <si>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</si>
  <si>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</si>
  <si>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</si>
  <si>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</si>
  <si>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</si>
  <si>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</si>
  <si>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</si>
  <si>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</si>
  <si>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</si>
  <si>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</si>
  <si>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</si>
  <si>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</si>
  <si>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</si>
  <si>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</si>
  <si>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</si>
  <si>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</si>
  <si>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</si>
  <si>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</si>
  <si>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</si>
  <si>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</si>
  <si>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</si>
  <si>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</si>
  <si>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</si>
  <si>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</si>
  <si>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</si>
  <si>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</si>
  <si>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</si>
  <si>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</si>
  <si>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</si>
  <si>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</si>
  <si>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</si>
  <si>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</si>
  <si>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</si>
  <si>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</si>
  <si>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</si>
  <si>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</si>
  <si>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</si>
  <si>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</si>
  <si>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</si>
  <si>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</si>
  <si>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</si>
  <si>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</si>
  <si>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</si>
  <si>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</si>
  <si>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</si>
  <si>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</si>
  <si>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</si>
  <si>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</si>
  <si>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</si>
  <si>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</si>
  <si>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</si>
  <si>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</si>
  <si>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</si>
  <si>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</si>
  <si>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</si>
  <si>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</si>
  <si>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</si>
  <si>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</si>
  <si>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</si>
  <si>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</si>
  <si>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</si>
  <si>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</si>
  <si>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</si>
  <si>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</si>
  <si>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</si>
  <si>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</si>
  <si>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</si>
  <si>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</si>
  <si>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</si>
  <si>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</si>
  <si>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</si>
  <si>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</si>
  <si>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</si>
  <si>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</si>
  <si>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</si>
  <si>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</si>
  <si>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</si>
  <si>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</si>
  <si>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</si>
  <si>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</si>
  <si>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</si>
  <si>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</si>
  <si>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</si>
  <si>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</si>
  <si>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</si>
  <si>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</si>
  <si>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</si>
  <si>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</si>
  <si>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</si>
  <si>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</si>
  <si>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</si>
  <si>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</si>
  <si>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</si>
  <si>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</si>
  <si>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</si>
  <si>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</si>
  <si>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</si>
  <si>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</si>
  <si>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</si>
  <si>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</si>
  <si>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</si>
  <si>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</si>
  <si>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</si>
  <si>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</si>
  <si>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</si>
  <si>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</si>
  <si>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</si>
  <si>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</si>
  <si>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</si>
  <si>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</si>
  <si>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</si>
  <si>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</si>
  <si>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</si>
  <si>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</si>
  <si>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</si>
  <si>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</si>
  <si>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</si>
  <si>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</si>
  <si>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</si>
  <si>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</si>
  <si>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</si>
  <si>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</si>
  <si>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</si>
  <si>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</si>
  <si>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</si>
  <si>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</si>
  <si>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</si>
  <si>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</si>
  <si>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</si>
  <si>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</si>
  <si>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</si>
  <si>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</si>
  <si>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</si>
  <si>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</si>
  <si>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</si>
  <si>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</si>
  <si>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</si>
  <si>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</si>
  <si>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</si>
  <si>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</si>
  <si>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</si>
  <si>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</si>
  <si>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</si>
  <si>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</si>
  <si>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</si>
  <si>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</si>
  <si>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</si>
  <si>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</si>
  <si>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</si>
  <si>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</si>
  <si>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</si>
  <si>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</si>
  <si>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</si>
  <si>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</si>
  <si>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</si>
  <si>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</si>
  <si>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</si>
  <si>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</si>
  <si>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</si>
  <si>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</si>
  <si>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</si>
  <si>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</si>
  <si>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</si>
  <si>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</si>
  <si>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</si>
  <si>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</si>
  <si>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</si>
  <si>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</si>
  <si>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</si>
  <si>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</si>
  <si>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</si>
  <si>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</si>
  <si>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</si>
  <si>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</si>
  <si>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</si>
  <si>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</si>
  <si>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</si>
  <si>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</si>
  <si>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</si>
  <si>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</si>
  <si>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</si>
  <si>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</si>
  <si>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</si>
  <si>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</si>
  <si>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</si>
  <si>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</si>
  <si>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</si>
  <si>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</si>
  <si>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</si>
  <si>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</si>
  <si>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</si>
  <si>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</si>
  <si>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</si>
  <si>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</si>
  <si>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</si>
  <si>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</si>
  <si>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</si>
  <si>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</si>
  <si>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</si>
  <si>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</si>
  <si>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</si>
  <si>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</si>
  <si>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</si>
  <si>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</si>
  <si>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</si>
  <si>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</si>
  <si>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</si>
  <si>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</si>
  <si>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</si>
  <si>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</si>
  <si>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</si>
  <si>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</si>
  <si>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</si>
  <si>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</si>
  <si>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</si>
  <si>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</si>
  <si>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</si>
  <si>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</si>
  <si>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</si>
  <si>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</si>
  <si>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</si>
  <si>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</si>
  <si>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</si>
  <si>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</si>
  <si>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</si>
  <si>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</si>
  <si>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</si>
  <si>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</si>
  <si>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</si>
  <si>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</si>
  <si>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</si>
  <si>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</si>
  <si>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</si>
  <si>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</si>
  <si>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</si>
  <si>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</si>
  <si>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</si>
  <si>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</si>
  <si>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</si>
  <si>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</si>
  <si>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</si>
  <si>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</si>
  <si>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</si>
  <si>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</si>
  <si>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</si>
  <si>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</si>
  <si>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</si>
  <si>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</si>
  <si>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</si>
  <si>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</si>
  <si>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</si>
  <si>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</si>
  <si>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</si>
  <si>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</si>
  <si>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</si>
  <si>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</si>
  <si>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</si>
  <si>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</si>
  <si>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</si>
  <si>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</si>
  <si>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</si>
  <si>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</si>
  <si>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</si>
  <si>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</si>
  <si>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</si>
  <si>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</si>
  <si>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</si>
  <si>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</si>
  <si>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</si>
  <si>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</si>
  <si>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</si>
  <si>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</si>
  <si>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</si>
  <si>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</si>
  <si>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</si>
  <si>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</si>
  <si>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</si>
  <si>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</si>
  <si>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</si>
  <si>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</si>
  <si>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</si>
  <si>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</si>
  <si>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</si>
  <si>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</si>
  <si>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</si>
  <si>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</si>
  <si>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</si>
  <si>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</si>
  <si>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</si>
  <si>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</si>
  <si>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</si>
  <si>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</si>
  <si>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</si>
  <si>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</si>
  <si>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</si>
  <si>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</si>
  <si>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</si>
  <si>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</si>
  <si>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</si>
  <si>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</si>
  <si>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</si>
  <si>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</si>
  <si>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</si>
  <si>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</si>
  <si>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</si>
  <si>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</si>
  <si>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</si>
  <si>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</si>
  <si>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</si>
  <si>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</si>
  <si>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</si>
  <si>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</si>
  <si>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</si>
  <si>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</si>
  <si>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</si>
  <si>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</si>
  <si>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</si>
  <si>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</si>
  <si>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</si>
  <si>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</si>
  <si>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</si>
  <si>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</si>
  <si>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</si>
  <si>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</si>
  <si>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</si>
  <si>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</si>
  <si>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</si>
  <si>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</si>
  <si>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</si>
  <si>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</si>
  <si>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</si>
  <si>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</si>
  <si>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</si>
  <si>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</si>
  <si>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</si>
  <si>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</si>
  <si>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</si>
  <si>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</si>
  <si>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</si>
  <si>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</si>
  <si>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</si>
  <si>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</si>
  <si>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</si>
  <si>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</si>
  <si>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</si>
  <si>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</si>
  <si>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</si>
  <si>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</si>
  <si>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</si>
  <si>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</si>
  <si>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</si>
  <si>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</si>
  <si>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</si>
  <si>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</si>
  <si>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</si>
  <si>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</si>
  <si>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</si>
  <si>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</si>
  <si>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</si>
  <si>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</si>
  <si>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</si>
  <si>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</si>
  <si>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</si>
  <si>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</si>
  <si>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</si>
  <si>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</si>
  <si>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</si>
  <si>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</si>
  <si>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</si>
  <si>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</si>
  <si>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</si>
  <si>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</si>
  <si>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</si>
  <si>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</si>
  <si>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</si>
  <si>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</si>
  <si>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</si>
  <si>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</si>
  <si>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</si>
  <si>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</si>
  <si>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</si>
  <si>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</si>
  <si>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</si>
  <si>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</si>
  <si>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</si>
  <si>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</si>
  <si>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</si>
  <si>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</si>
  <si>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</si>
  <si>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</si>
  <si>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</si>
  <si>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</si>
  <si>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</si>
  <si>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</si>
  <si>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</si>
  <si>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</si>
  <si>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</si>
  <si>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</si>
  <si>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</si>
  <si>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</si>
  <si>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</si>
  <si>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</si>
  <si>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</si>
  <si>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</si>
  <si>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</si>
  <si>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</si>
  <si>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</si>
  <si>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</si>
  <si>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</si>
  <si>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</si>
  <si>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</si>
  <si>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</si>
  <si>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</si>
  <si>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</si>
  <si>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</si>
  <si>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</si>
  <si>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</si>
  <si>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</si>
  <si>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</si>
  <si>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</si>
  <si>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</si>
  <si>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</si>
  <si>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</si>
  <si>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</si>
  <si>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</si>
  <si>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</si>
  <si>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</si>
  <si>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</si>
  <si>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</si>
  <si>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</si>
  <si>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</si>
  <si>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</si>
  <si>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</si>
  <si>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</si>
  <si>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</si>
  <si>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</si>
  <si>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</si>
  <si>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</si>
  <si>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</si>
  <si>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</si>
  <si>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</si>
  <si>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</si>
  <si>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</si>
  <si>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</si>
  <si>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</si>
  <si>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</si>
  <si>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</si>
  <si>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</si>
  <si>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</si>
  <si>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</si>
  <si>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</si>
  <si>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</si>
  <si>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</si>
  <si>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</si>
  <si>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</si>
  <si>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</si>
  <si>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</si>
  <si>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</si>
  <si>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</si>
  <si>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</si>
  <si>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</si>
  <si>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</si>
  <si>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</si>
  <si>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</si>
  <si>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</si>
  <si>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</si>
  <si>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</si>
  <si>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</si>
  <si>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</si>
  <si>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</si>
  <si>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</si>
  <si>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</si>
  <si>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</si>
  <si>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</si>
  <si>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</si>
  <si>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</si>
  <si>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</si>
  <si>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</si>
  <si>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</si>
  <si>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</si>
  <si>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</si>
  <si>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</si>
  <si>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</si>
  <si>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</si>
  <si>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</si>
  <si>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</si>
  <si>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</si>
  <si>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</si>
  <si>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</si>
  <si>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</si>
  <si>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</si>
  <si>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</si>
  <si>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</si>
  <si>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</si>
  <si>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</si>
  <si>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</si>
  <si>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</si>
  <si>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</si>
  <si>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</si>
  <si>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</si>
  <si>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</si>
  <si>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</si>
  <si>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</si>
  <si>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</si>
  <si>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</si>
  <si>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</si>
  <si>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</si>
  <si>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</si>
  <si>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</si>
  <si>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</si>
  <si>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</si>
  <si>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</si>
  <si>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</si>
  <si>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</si>
  <si>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</si>
  <si>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</si>
  <si>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</si>
  <si>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</si>
  <si>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</si>
  <si>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</si>
  <si>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</si>
  <si>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</si>
  <si>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</si>
  <si>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</si>
  <si>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</si>
  <si>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</si>
  <si>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</si>
  <si>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</si>
  <si>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</si>
  <si>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</si>
  <si>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</si>
  <si>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</si>
  <si>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</si>
  <si>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</si>
  <si>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</si>
  <si>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</si>
  <si>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</si>
  <si>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</si>
  <si>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</si>
  <si>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</si>
  <si>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</si>
  <si>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</si>
  <si>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</si>
  <si>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</si>
  <si>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</si>
  <si>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</si>
  <si>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</si>
  <si>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</si>
  <si>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</si>
  <si>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</si>
  <si>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</si>
  <si>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</si>
  <si>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</si>
  <si>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</si>
  <si>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</si>
  <si>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</si>
  <si>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</si>
  <si>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</si>
  <si>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</si>
  <si>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</si>
  <si>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</si>
  <si>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</si>
  <si>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</si>
  <si>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</si>
  <si>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</si>
  <si>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</si>
  <si>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</si>
  <si>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</si>
  <si>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</si>
  <si>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</si>
  <si>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</si>
  <si>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</si>
  <si>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</si>
  <si>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</si>
  <si>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</si>
  <si>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</si>
  <si>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</si>
  <si>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</si>
  <si>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</si>
  <si>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</si>
  <si>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</si>
  <si>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</si>
  <si>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</si>
  <si>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</si>
  <si>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</si>
  <si>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</si>
  <si>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</si>
  <si>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</si>
  <si>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</si>
  <si>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</si>
  <si>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</si>
  <si>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</si>
  <si>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</si>
  <si>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</si>
  <si>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</si>
  <si>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</si>
  <si>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</si>
  <si>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</si>
  <si>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</si>
  <si>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</si>
  <si>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</si>
  <si>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</si>
  <si>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</si>
  <si>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</si>
  <si>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</si>
  <si>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</si>
  <si>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</si>
  <si>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</si>
  <si>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</si>
  <si>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</si>
  <si>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</si>
  <si>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</si>
  <si>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</si>
  <si>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</si>
  <si>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</si>
  <si>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</si>
  <si>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</si>
  <si>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</si>
  <si>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</si>
  <si>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</si>
  <si>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</si>
  <si>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</si>
  <si>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</si>
  <si>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</si>
  <si>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</si>
  <si>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</si>
  <si>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</si>
  <si>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</si>
  <si>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</si>
  <si>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</si>
  <si>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</si>
  <si>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</si>
  <si>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</si>
  <si>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</si>
  <si>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</si>
  <si>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</si>
  <si>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</si>
  <si>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</si>
  <si>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</si>
  <si>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</si>
  <si>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</si>
  <si>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</si>
  <si>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</si>
  <si>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</si>
  <si>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</si>
  <si>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</si>
  <si>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</si>
  <si>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</si>
  <si>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</si>
  <si>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</si>
  <si>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</si>
  <si>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</si>
  <si>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</si>
  <si>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</si>
  <si>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</si>
  <si>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</si>
  <si>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</si>
  <si>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</si>
  <si>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</si>
  <si>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</si>
  <si>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</si>
  <si>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</si>
  <si>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</si>
  <si>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</si>
  <si>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</si>
  <si>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</si>
  <si>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</si>
  <si>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</si>
  <si>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</si>
  <si>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</si>
  <si>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</si>
  <si>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</si>
  <si>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</si>
  <si>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</si>
  <si>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</si>
  <si>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</si>
  <si>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</si>
  <si>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</si>
  <si>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</si>
  <si>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</si>
  <si>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</si>
  <si>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</si>
  <si>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</si>
  <si>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</si>
  <si>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</si>
  <si>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</si>
  <si>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</si>
  <si>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</si>
  <si>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</si>
  <si>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</si>
  <si>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</si>
  <si>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</si>
  <si>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</si>
  <si>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</si>
  <si>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</si>
  <si>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</si>
  <si>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</si>
  <si>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</si>
  <si>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</si>
  <si>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</si>
  <si>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</si>
  <si>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</si>
  <si>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</si>
  <si>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</si>
  <si>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</si>
  <si>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</si>
  <si>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</si>
  <si>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</si>
  <si>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</si>
  <si>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</si>
  <si>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</si>
  <si>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</si>
  <si>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</si>
  <si>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</si>
  <si>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</si>
  <si>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</si>
  <si>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</si>
  <si>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</si>
  <si>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</si>
  <si>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</si>
  <si>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</si>
  <si>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</si>
  <si>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</si>
  <si>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</si>
  <si>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</si>
  <si>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</si>
  <si>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</si>
  <si>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</si>
  <si>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</si>
  <si>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</si>
  <si>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</si>
  <si>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</si>
  <si>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</si>
  <si>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</si>
  <si>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</si>
  <si>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</si>
  <si>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</si>
  <si>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</si>
  <si>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</si>
  <si>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</si>
  <si>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</si>
  <si>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</si>
  <si>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</si>
  <si>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</si>
  <si>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</si>
  <si>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</si>
  <si>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</si>
  <si>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</si>
  <si>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</si>
  <si>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</si>
  <si>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</si>
  <si>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</si>
  <si>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</si>
  <si>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</si>
  <si>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</si>
  <si>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</si>
  <si>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</si>
  <si>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</si>
  <si>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</si>
  <si>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</si>
  <si>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</si>
  <si>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</si>
  <si>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</si>
  <si>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</si>
  <si>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</si>
  <si>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</si>
  <si>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</si>
  <si>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</si>
  <si>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</si>
  <si>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</si>
  <si>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</si>
  <si>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</si>
  <si>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</si>
  <si>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</si>
  <si>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</si>
  <si>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</si>
  <si>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</si>
  <si>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</si>
  <si>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</si>
  <si>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</si>
  <si>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</si>
  <si>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</si>
  <si>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</si>
  <si>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</si>
  <si>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</si>
  <si>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</si>
  <si>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</si>
  <si>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</si>
  <si>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</si>
  <si>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</si>
  <si>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</si>
  <si>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</si>
  <si>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</si>
  <si>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</si>
  <si>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</si>
  <si>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</si>
  <si>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</si>
  <si>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</si>
  <si>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</si>
  <si>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</si>
  <si>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</si>
  <si>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</si>
  <si>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</si>
  <si>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</si>
  <si>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</si>
  <si>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</si>
  <si>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</si>
  <si>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</si>
  <si>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</si>
  <si>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</si>
  <si>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</si>
  <si>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</si>
  <si>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</si>
  <si>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</si>
  <si>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</si>
  <si>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</si>
  <si>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</si>
  <si>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</si>
  <si>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</si>
  <si>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</si>
  <si>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</si>
  <si>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</si>
  <si>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</si>
  <si>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</si>
  <si>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</si>
  <si>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</si>
  <si>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</si>
  <si>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</si>
  <si>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</si>
  <si>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</si>
  <si>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</si>
  <si>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</si>
  <si>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</si>
  <si>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</si>
  <si>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</si>
  <si>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</si>
  <si>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</si>
  <si>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</si>
  <si>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</si>
  <si>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</si>
  <si>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</si>
  <si>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</si>
  <si>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</si>
  <si>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</si>
  <si>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</si>
  <si>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</si>
  <si>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</si>
  <si>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</si>
  <si>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</si>
  <si>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</si>
  <si>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</si>
  <si>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</si>
  <si>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</si>
  <si>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</si>
  <si>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</si>
  <si>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</si>
  <si>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</si>
  <si>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</si>
  <si>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</si>
  <si>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</si>
  <si>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</si>
  <si>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</si>
  <si>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</si>
  <si>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</si>
  <si>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</si>
  <si>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</si>
  <si>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</si>
  <si>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</si>
  <si>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</si>
  <si>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</si>
  <si>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</si>
  <si>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</si>
  <si>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</si>
  <si>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</si>
  <si>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</si>
  <si>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</si>
  <si>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</si>
  <si>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</si>
  <si>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</si>
  <si>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</si>
  <si>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</si>
  <si>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</si>
  <si>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</si>
  <si>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</si>
  <si>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</si>
  <si>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</si>
  <si>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</si>
  <si>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</si>
  <si>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</si>
  <si>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</si>
  <si>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</si>
  <si>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</si>
  <si>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</si>
  <si>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</si>
  <si>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</si>
  <si>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</si>
  <si>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</si>
  <si>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</si>
  <si>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</si>
  <si>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</si>
  <si>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</si>
  <si>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</si>
  <si>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</si>
  <si>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</si>
  <si>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</si>
  <si>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</si>
  <si>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</si>
  <si>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</si>
  <si>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</si>
  <si>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</si>
  <si>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</si>
  <si>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</si>
  <si>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</si>
  <si>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</si>
  <si>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</si>
  <si>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</si>
  <si>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</si>
  <si>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</si>
  <si>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</si>
  <si>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</si>
  <si>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</si>
  <si>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</si>
  <si>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</si>
  <si>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</si>
  <si>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</si>
  <si>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</si>
  <si>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</si>
  <si>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</si>
  <si>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</si>
  <si>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</si>
  <si>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</si>
  <si>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</si>
  <si>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</si>
  <si>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</si>
  <si>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</si>
  <si>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</si>
  <si>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</si>
  <si>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</si>
  <si>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</si>
  <si>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</si>
  <si>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</si>
  <si>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</si>
  <si>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</si>
  <si>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</si>
  <si>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</si>
  <si>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</si>
  <si>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</si>
  <si>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</si>
  <si>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</si>
  <si>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</si>
  <si>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</si>
  <si>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</si>
  <si>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</si>
  <si>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</si>
  <si>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</si>
  <si>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</si>
  <si>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</si>
  <si>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</si>
  <si>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</si>
  <si>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</si>
  <si>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</si>
  <si>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</si>
  <si>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</si>
  <si>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</si>
  <si>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</si>
  <si>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</si>
  <si>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</si>
  <si>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</si>
  <si>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</si>
  <si>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</si>
  <si>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</si>
  <si>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</si>
  <si>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</si>
  <si>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</si>
  <si>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</si>
  <si>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</si>
  <si>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</si>
  <si>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</si>
  <si>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</si>
  <si>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</si>
  <si>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</si>
  <si>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</si>
  <si>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</si>
  <si>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</si>
  <si>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</si>
  <si>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</si>
  <si>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</si>
  <si>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</si>
  <si>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</si>
  <si>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</si>
  <si>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</si>
  <si>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</si>
  <si>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</si>
  <si>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</si>
  <si>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</si>
  <si>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</si>
  <si>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</si>
  <si>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</si>
  <si>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</si>
  <si>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</si>
  <si>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</si>
  <si>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</si>
  <si>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</si>
  <si>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</si>
  <si>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</si>
  <si>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</si>
  <si>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</si>
  <si>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</si>
  <si>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</si>
  <si>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</si>
  <si>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</si>
  <si>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</si>
  <si>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</si>
  <si>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</si>
  <si>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</si>
  <si>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</si>
  <si>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</si>
  <si>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</si>
  <si>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</si>
  <si>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</si>
  <si>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</si>
  <si>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</si>
  <si>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</si>
  <si>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</si>
  <si>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</si>
  <si>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</si>
  <si>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</si>
  <si>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</si>
  <si>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</si>
  <si>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</si>
  <si>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</si>
  <si>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</si>
  <si>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</si>
  <si>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</si>
  <si>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</si>
  <si>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</si>
  <si>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</si>
  <si>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</si>
  <si>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</si>
  <si>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</si>
  <si>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</si>
  <si>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</si>
  <si>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</si>
  <si>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</si>
  <si>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</si>
  <si>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</si>
  <si>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</si>
  <si>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</si>
  <si>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</si>
  <si>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</si>
  <si>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</si>
  <si>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</si>
  <si>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</si>
  <si>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</si>
  <si>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</si>
  <si>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</si>
  <si>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</si>
  <si>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</si>
  <si>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</si>
  <si>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</si>
  <si>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</si>
  <si>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</si>
  <si>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</si>
  <si>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</si>
  <si>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</si>
  <si>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</si>
  <si>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</si>
  <si>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</si>
  <si>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</si>
  <si>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</si>
  <si>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</si>
  <si>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</si>
  <si>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</si>
  <si>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</si>
  <si>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</si>
  <si>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</si>
  <si>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</si>
  <si>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</si>
  <si>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</si>
  <si>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</si>
  <si>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</si>
  <si>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</si>
  <si>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</si>
  <si>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</si>
  <si>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</si>
  <si>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</si>
  <si>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</si>
  <si>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</si>
  <si>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</si>
  <si>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</si>
  <si>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</si>
  <si>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</si>
  <si>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</si>
  <si>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</si>
  <si>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</si>
  <si>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</si>
  <si>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</si>
  <si>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</si>
  <si>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</si>
  <si>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</si>
  <si>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</si>
  <si>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</si>
  <si>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</si>
  <si>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</si>
  <si>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</si>
  <si>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</si>
  <si>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</si>
  <si>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</si>
  <si>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</si>
  <si>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</si>
  <si>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</si>
  <si>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</si>
  <si>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</si>
  <si>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</si>
  <si>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</si>
  <si>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</si>
  <si>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</si>
  <si>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</si>
  <si>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</si>
  <si>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</si>
  <si>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</si>
  <si>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</si>
  <si>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</si>
  <si>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</si>
  <si>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</si>
  <si>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</si>
  <si>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</si>
  <si>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</si>
  <si>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</si>
  <si>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</si>
  <si>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</si>
  <si>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</si>
  <si>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</si>
  <si>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</si>
  <si>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</si>
  <si>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</si>
  <si>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</si>
  <si>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</si>
  <si>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</si>
  <si>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</si>
  <si>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</si>
  <si>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</si>
  <si>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</si>
  <si>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</si>
  <si>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</si>
  <si>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</si>
  <si>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</si>
  <si>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</si>
  <si>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</si>
  <si>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</si>
  <si>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</si>
  <si>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</si>
  <si>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</si>
  <si>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</si>
  <si>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</si>
  <si>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</si>
  <si>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</si>
  <si>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</si>
  <si>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</si>
  <si>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</si>
  <si>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</si>
  <si>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</si>
  <si>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</si>
  <si>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</si>
  <si>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</si>
  <si>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</si>
  <si>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</si>
  <si>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</si>
  <si>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</si>
  <si>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</si>
  <si>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</si>
  <si>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</si>
  <si>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</si>
  <si>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</si>
  <si>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</si>
  <si>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</si>
  <si>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</si>
  <si>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</si>
  <si>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</si>
  <si>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</si>
  <si>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</si>
  <si>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</si>
  <si>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</si>
  <si>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</si>
  <si>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</si>
  <si>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</si>
  <si>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</si>
  <si>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</si>
  <si>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</si>
  <si>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</si>
  <si>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</si>
  <si>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</si>
  <si>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</si>
  <si>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</si>
  <si>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</si>
  <si>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</si>
  <si>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</si>
  <si>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</si>
  <si>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</si>
  <si>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</si>
  <si>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</si>
  <si>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</si>
  <si>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</si>
  <si>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</si>
  <si>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</si>
  <si>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</si>
  <si>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</si>
  <si>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</si>
  <si>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</si>
  <si>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</si>
  <si>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</si>
  <si>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</si>
  <si>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</si>
  <si>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</si>
  <si>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</si>
  <si>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</si>
  <si>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</si>
  <si>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</si>
  <si>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</si>
  <si>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</si>
  <si>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</si>
  <si>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</si>
  <si>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</si>
  <si>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</si>
  <si>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</si>
  <si>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</si>
  <si>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</si>
  <si>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</si>
  <si>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</si>
  <si>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</si>
  <si>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</si>
  <si>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</si>
  <si>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</si>
  <si>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</si>
  <si>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</si>
  <si>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</si>
  <si>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</si>
  <si>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</si>
  <si>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</si>
  <si>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</si>
  <si>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</si>
  <si>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</si>
  <si>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</si>
  <si>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</si>
  <si>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</si>
  <si>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</si>
  <si>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</si>
  <si>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</si>
  <si>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</si>
  <si>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</si>
  <si>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</si>
  <si>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</si>
  <si>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</si>
  <si>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</si>
  <si>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</si>
  <si>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</si>
  <si>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</si>
  <si>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</si>
  <si>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</si>
  <si>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</si>
  <si>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</si>
  <si>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</si>
  <si>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</si>
  <si>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</si>
  <si>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</si>
  <si>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</si>
  <si>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</si>
  <si>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</si>
  <si>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</si>
  <si>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</si>
  <si>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</si>
  <si>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</si>
  <si>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</si>
  <si>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</si>
  <si>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</si>
  <si>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</si>
  <si>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</si>
  <si>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</si>
  <si>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</si>
  <si>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</si>
  <si>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</si>
  <si>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</si>
  <si>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</si>
  <si>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</si>
  <si>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</si>
  <si>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</si>
  <si>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</si>
  <si>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</si>
  <si>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</si>
  <si>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</si>
  <si>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</si>
  <si>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</si>
  <si>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</si>
  <si>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</si>
  <si>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</si>
  <si>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</si>
  <si>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</si>
  <si>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</si>
  <si>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</si>
  <si>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</si>
  <si>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</si>
  <si>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</si>
  <si>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</si>
  <si>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</si>
  <si>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</si>
  <si>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</si>
  <si>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</si>
  <si>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</si>
  <si>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</si>
  <si>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</si>
  <si>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</si>
  <si>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</si>
  <si>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</si>
  <si>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</si>
  <si>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</si>
  <si>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</si>
  <si>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</si>
  <si>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</si>
  <si>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</si>
  <si>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</si>
  <si>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</si>
  <si>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</si>
  <si>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</si>
  <si>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</si>
  <si>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</si>
  <si>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</si>
  <si>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</si>
  <si>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</si>
  <si>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</si>
  <si>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</si>
  <si>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</si>
  <si>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</si>
  <si>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</si>
  <si>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</si>
  <si>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</si>
  <si>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</si>
  <si>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</si>
  <si>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</si>
  <si>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</si>
  <si>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</si>
  <si>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</si>
  <si>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</si>
  <si>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</si>
  <si>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</si>
  <si>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</si>
  <si>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</si>
  <si>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</si>
  <si>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</si>
  <si>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</si>
  <si>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</si>
  <si>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</si>
  <si>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</si>
  <si>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</si>
  <si>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</si>
  <si>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</si>
  <si>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</si>
  <si>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</si>
  <si>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</si>
  <si>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</si>
  <si>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</si>
  <si>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</si>
  <si>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</si>
  <si>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</si>
  <si>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</si>
  <si>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</si>
  <si>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</si>
  <si>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</si>
  <si>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</si>
  <si>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</si>
  <si>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</si>
  <si>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</si>
  <si>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</si>
  <si>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</si>
  <si>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</si>
  <si>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</si>
  <si>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</si>
  <si>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</si>
  <si>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</si>
  <si>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</si>
  <si>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</si>
  <si>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</si>
  <si>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</si>
  <si>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</si>
  <si>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</si>
  <si>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</si>
  <si>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</si>
  <si>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</si>
  <si>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</si>
  <si>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</si>
  <si>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</si>
  <si>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</si>
  <si>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</si>
  <si>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</si>
  <si>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</si>
  <si>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</si>
  <si>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</si>
  <si>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</si>
  <si>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</si>
  <si>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</si>
  <si>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</si>
  <si>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</si>
  <si>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</si>
  <si>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</si>
  <si>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</si>
  <si>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</si>
  <si>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</si>
  <si>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</si>
  <si>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</si>
  <si>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</si>
  <si>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</si>
  <si>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</si>
  <si>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</si>
  <si>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</si>
  <si>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</si>
  <si>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</si>
  <si>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</si>
  <si>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</si>
  <si>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</si>
  <si>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</si>
  <si>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</si>
  <si>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</si>
  <si>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</si>
  <si>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</si>
  <si>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</si>
  <si>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</si>
  <si>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</si>
  <si>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</si>
  <si>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</si>
  <si>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</si>
  <si>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</si>
  <si>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</si>
  <si>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</si>
  <si>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</si>
  <si>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</si>
  <si>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</si>
  <si>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</si>
  <si>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</si>
  <si>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</si>
  <si>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</si>
  <si>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</si>
  <si>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</si>
  <si>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</si>
  <si>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</si>
  <si>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</si>
  <si>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</si>
  <si>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</si>
  <si>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</si>
  <si>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</si>
  <si>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</si>
  <si>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</si>
  <si>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</si>
  <si>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</si>
  <si>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</si>
  <si>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</si>
  <si>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</si>
  <si>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</si>
  <si>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</si>
  <si>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</si>
  <si>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</si>
  <si>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</si>
  <si>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</si>
  <si>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</si>
  <si>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</si>
  <si>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</si>
  <si>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</si>
  <si>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</si>
  <si>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</si>
  <si>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</si>
  <si>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</si>
  <si>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</si>
  <si>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</si>
  <si>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</si>
  <si>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</si>
  <si>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</si>
  <si>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</si>
  <si>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</si>
  <si>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</si>
  <si>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</si>
  <si>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</si>
  <si>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</si>
  <si>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</si>
  <si>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</si>
  <si>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</si>
  <si>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</si>
  <si>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</si>
  <si>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</si>
  <si>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</si>
  <si>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</si>
  <si>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</si>
  <si>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</si>
  <si>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</si>
  <si>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</si>
  <si>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</si>
  <si>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</si>
  <si>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</si>
  <si>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</si>
  <si>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</si>
  <si>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</si>
  <si>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</si>
  <si>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</si>
  <si>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</si>
  <si>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</si>
  <si>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</si>
  <si>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</si>
  <si>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</si>
  <si>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</si>
  <si>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</si>
  <si>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</si>
  <si>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</si>
  <si>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</si>
  <si>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</si>
  <si>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</si>
  <si>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</si>
  <si>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</si>
  <si>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</si>
  <si>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</si>
  <si>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</si>
  <si>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</si>
  <si>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</si>
  <si>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</si>
  <si>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</si>
  <si>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</si>
  <si>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</si>
  <si>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</si>
  <si>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</si>
  <si>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</si>
  <si>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</si>
  <si>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</si>
  <si>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</si>
  <si>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</si>
  <si>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</si>
  <si>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</si>
  <si>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</si>
  <si>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</si>
  <si>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</si>
  <si>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</si>
  <si>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</si>
  <si>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</si>
  <si>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</si>
  <si>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</si>
  <si>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</si>
  <si>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</si>
  <si>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</si>
  <si>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</si>
  <si>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</si>
  <si>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</si>
  <si>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</si>
  <si>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</si>
  <si>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</si>
  <si>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</si>
  <si>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</si>
  <si>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</si>
  <si>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</si>
  <si>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</si>
  <si>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</si>
  <si>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</si>
  <si>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</si>
  <si>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</si>
  <si>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</si>
  <si>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</si>
  <si>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</si>
  <si>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</si>
  <si>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</si>
  <si>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</si>
  <si>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</si>
  <si>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</si>
  <si>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</si>
  <si>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</si>
  <si>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</si>
  <si>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</si>
  <si>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</si>
  <si>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</si>
  <si>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</si>
  <si>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</si>
  <si>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</si>
  <si>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</si>
  <si>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</si>
  <si>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</si>
  <si>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</si>
  <si>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</si>
  <si>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</si>
  <si>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</si>
  <si>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</si>
  <si>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</si>
  <si>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</si>
  <si>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</si>
  <si>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</si>
  <si>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</si>
  <si>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</si>
  <si>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</si>
  <si>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</si>
  <si>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</si>
  <si>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</si>
  <si>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</si>
  <si>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</si>
  <si>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</si>
  <si>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</si>
  <si>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</si>
  <si>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</si>
  <si>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</si>
  <si>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</si>
  <si>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</si>
  <si>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</si>
  <si>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</si>
  <si>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</si>
  <si>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</si>
  <si>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</si>
  <si>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</si>
  <si>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</si>
  <si>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</si>
  <si>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</si>
  <si>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</si>
  <si>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</si>
  <si>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</si>
  <si>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</si>
  <si>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</si>
  <si>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</si>
  <si>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</si>
  <si>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</si>
  <si>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</si>
  <si>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</si>
  <si>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</si>
  <si>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</si>
  <si>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</si>
  <si>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</si>
  <si>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</si>
  <si>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</si>
  <si>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</si>
  <si>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</si>
  <si>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</si>
  <si>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</si>
  <si>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</si>
  <si>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</si>
  <si>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</si>
  <si>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</si>
  <si>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</si>
  <si>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</si>
  <si>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</si>
  <si>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</si>
  <si>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</si>
  <si>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</si>
  <si>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</si>
  <si>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</si>
  <si>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</si>
  <si>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</si>
  <si>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</si>
  <si>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</si>
  <si>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</si>
  <si>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</si>
  <si>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</si>
  <si>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</si>
  <si>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</si>
  <si>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</si>
  <si>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</si>
  <si>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</si>
  <si>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</si>
  <si>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</si>
  <si>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</si>
  <si>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</si>
  <si>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</si>
  <si>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</si>
  <si>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</si>
  <si>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</si>
  <si>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</si>
  <si>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</si>
  <si>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</si>
  <si>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</si>
  <si>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</si>
  <si>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</si>
  <si>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</si>
  <si>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</si>
  <si>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</si>
  <si>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</si>
  <si>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</si>
  <si>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</si>
  <si>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</si>
  <si>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</si>
  <si>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</si>
  <si>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</si>
  <si>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</si>
  <si>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</si>
  <si>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</si>
  <si>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</si>
  <si>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</si>
  <si>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</si>
  <si>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</si>
  <si>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</si>
  <si>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</si>
  <si>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</si>
  <si>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</si>
  <si>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</si>
  <si>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</si>
  <si>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</si>
  <si>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</si>
  <si>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</si>
  <si>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</si>
  <si>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</si>
  <si>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</si>
  <si>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</si>
  <si>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</si>
  <si>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</si>
  <si>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</si>
  <si>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</si>
  <si>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</si>
  <si>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</si>
  <si>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</si>
  <si>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</si>
  <si>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</si>
  <si>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</si>
  <si>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</si>
  <si>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</si>
  <si>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</si>
  <si>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</si>
  <si>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</si>
  <si>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</si>
  <si>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</si>
  <si>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</si>
  <si>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</si>
  <si>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</si>
  <si>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</si>
  <si>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</si>
  <si>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</si>
  <si>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</si>
  <si>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</si>
  <si>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</si>
  <si>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</si>
  <si>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</si>
  <si>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</si>
  <si>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</si>
  <si>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</si>
  <si>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</si>
  <si>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</si>
  <si>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</si>
  <si>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</si>
  <si>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</si>
  <si>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</si>
  <si>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</si>
  <si>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</si>
  <si>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</si>
  <si>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</si>
  <si>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</si>
  <si>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</si>
  <si>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</si>
  <si>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</si>
  <si>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</si>
  <si>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</si>
  <si>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</si>
  <si>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</si>
  <si>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</si>
  <si>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</si>
  <si>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</si>
  <si>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</si>
  <si>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</si>
  <si>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</si>
  <si>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</si>
  <si>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</si>
  <si>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</si>
  <si>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</si>
  <si>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</si>
  <si>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</si>
  <si>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</si>
  <si>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</si>
  <si>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</si>
  <si>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</si>
  <si>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</si>
  <si>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</si>
  <si>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</si>
  <si>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</si>
  <si>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</si>
  <si>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</si>
  <si>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</si>
  <si>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</si>
  <si>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</si>
  <si>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</si>
  <si>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</si>
  <si>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</si>
  <si>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</si>
  <si>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</si>
  <si>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</si>
  <si>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</si>
  <si>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</si>
  <si>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</si>
  <si>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</si>
  <si>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</si>
  <si>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</si>
  <si>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</si>
  <si>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</si>
  <si>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</si>
  <si>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</si>
  <si>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</si>
  <si>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</si>
  <si>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</si>
  <si>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</si>
  <si>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</si>
  <si>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</si>
  <si>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</si>
  <si>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</si>
  <si>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</si>
  <si>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</si>
  <si>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</si>
  <si>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</si>
  <si>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</si>
  <si>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</si>
  <si>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</si>
  <si>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</si>
  <si>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</si>
  <si>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</si>
  <si>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</si>
  <si>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</si>
  <si>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</si>
  <si>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</si>
  <si>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</si>
  <si>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</si>
  <si>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</si>
  <si>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</si>
  <si>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</si>
  <si>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</si>
  <si>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</si>
  <si>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</si>
  <si>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</si>
  <si>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</si>
  <si>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</si>
  <si>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</si>
  <si>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</si>
  <si>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</si>
  <si>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</si>
  <si>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</si>
  <si>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</si>
  <si>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</si>
  <si>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</si>
  <si>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</si>
  <si>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</si>
  <si>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</si>
  <si>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</si>
  <si>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</si>
  <si>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</si>
  <si>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</si>
  <si>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</si>
  <si>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</si>
  <si>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</si>
  <si>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</si>
  <si>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</si>
  <si>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</si>
  <si>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</si>
  <si>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</si>
  <si>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</si>
  <si>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</si>
  <si>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</si>
  <si>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</si>
  <si>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</si>
  <si>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</si>
  <si>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</si>
  <si>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</si>
  <si>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</si>
  <si>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</si>
  <si>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</si>
  <si>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</si>
  <si>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</si>
  <si>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</si>
  <si>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</si>
  <si>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</si>
  <si>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</si>
  <si>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</si>
  <si>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</si>
  <si>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</si>
  <si>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</si>
  <si>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</si>
  <si>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</si>
  <si>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</si>
  <si>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</si>
  <si>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</si>
  <si>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</si>
  <si>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</si>
  <si>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</si>
  <si>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</si>
  <si>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</si>
  <si>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</si>
  <si>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</si>
  <si>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</si>
  <si>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</si>
  <si>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</si>
  <si>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</si>
  <si>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</si>
  <si>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</si>
  <si>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</si>
  <si>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</si>
  <si>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</si>
  <si>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</si>
  <si>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</si>
  <si>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</si>
  <si>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</si>
  <si>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</si>
  <si>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</si>
  <si>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</si>
  <si>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</si>
  <si>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</si>
  <si>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</si>
  <si>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</si>
  <si>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</si>
  <si>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</si>
  <si>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</si>
  <si>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</si>
  <si>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</si>
  <si>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</si>
  <si>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</si>
  <si>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</si>
  <si>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</si>
  <si>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</si>
  <si>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</si>
  <si>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</si>
  <si>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</si>
  <si>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</si>
  <si>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</si>
  <si>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</si>
  <si>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</si>
  <si>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</si>
  <si>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</si>
  <si>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</si>
  <si>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</si>
  <si>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</si>
  <si>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</si>
  <si>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</si>
  <si>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</si>
  <si>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</si>
  <si>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</si>
  <si>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</si>
  <si>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</si>
  <si>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</si>
  <si>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</si>
  <si>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</si>
  <si>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</si>
  <si>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</si>
  <si>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</si>
  <si>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</si>
  <si>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</si>
  <si>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</si>
  <si>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</si>
  <si>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</si>
  <si>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</si>
  <si>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</si>
  <si>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</si>
  <si>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</si>
  <si>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</si>
  <si>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</si>
  <si>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</si>
  <si>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</si>
  <si>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</si>
  <si>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</si>
  <si>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</si>
  <si>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</si>
  <si>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</si>
  <si>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</si>
  <si>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</si>
  <si>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</si>
  <si>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</si>
  <si>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</si>
  <si>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</si>
  <si>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</si>
  <si>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</si>
  <si>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</si>
  <si>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</si>
  <si>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</si>
  <si>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</si>
  <si>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</si>
  <si>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</si>
  <si>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</si>
  <si>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</si>
  <si>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</si>
  <si>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</si>
  <si>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</si>
  <si>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</si>
  <si>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</si>
  <si>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</si>
  <si>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</si>
  <si>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</si>
  <si>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</si>
  <si>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</si>
  <si>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</si>
  <si>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</si>
  <si>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</si>
  <si>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</si>
  <si>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</si>
  <si>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</si>
  <si>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</si>
  <si>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</si>
  <si>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</si>
  <si>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</si>
  <si>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</si>
  <si>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</si>
  <si>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</si>
  <si>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</si>
  <si>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</si>
  <si>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</si>
  <si>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</si>
  <si>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</si>
  <si>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</si>
  <si>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</si>
  <si>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</si>
  <si>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</si>
  <si>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</si>
  <si>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</si>
  <si>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</si>
  <si>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</si>
  <si>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</si>
  <si>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</si>
  <si>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</si>
  <si>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</si>
  <si>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</si>
  <si>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</si>
  <si>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</si>
  <si>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</si>
  <si>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</si>
  <si>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</si>
  <si>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</si>
  <si>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</si>
  <si>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</si>
  <si>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</si>
  <si>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</si>
  <si>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</si>
  <si>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</si>
  <si>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</si>
  <si>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</si>
  <si>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</si>
  <si>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</si>
  <si>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</si>
  <si>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</si>
  <si>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</si>
  <si>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</si>
  <si>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</si>
  <si>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</si>
  <si>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</si>
  <si>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</si>
  <si>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</si>
  <si>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</si>
  <si>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</si>
  <si>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</si>
  <si>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</si>
  <si>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</si>
  <si>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</si>
  <si>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</si>
  <si>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</si>
  <si>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</si>
  <si>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</si>
  <si>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</si>
  <si>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</si>
  <si>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</si>
  <si>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</si>
  <si>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</si>
  <si>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</si>
  <si>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</si>
  <si>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</si>
  <si>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</si>
  <si>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</si>
  <si>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</si>
  <si>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</si>
  <si>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</si>
  <si>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</si>
  <si>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</si>
  <si>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</si>
  <si>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</si>
  <si>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</si>
  <si>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</si>
  <si>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</si>
  <si>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</si>
  <si>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</si>
  <si>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</si>
  <si>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</si>
  <si>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</si>
  <si>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</si>
  <si>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</si>
  <si>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</si>
  <si>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</si>
  <si>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</si>
  <si>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</si>
  <si>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</si>
  <si>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</si>
  <si>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</si>
  <si>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</si>
  <si>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</si>
  <si>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</si>
  <si>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</si>
  <si>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</si>
  <si>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</si>
  <si>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</si>
  <si>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</si>
  <si>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</si>
  <si>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</si>
  <si>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</si>
  <si>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</si>
  <si>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</si>
  <si>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</si>
  <si>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</si>
  <si>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</si>
  <si>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</si>
  <si>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</si>
  <si>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</si>
  <si>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</si>
  <si>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</si>
  <si>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</si>
  <si>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</si>
  <si>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</si>
  <si>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</si>
  <si>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</si>
  <si>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</si>
  <si>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</si>
  <si>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</si>
  <si>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</si>
  <si>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</si>
  <si>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</si>
  <si>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</si>
  <si>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</si>
  <si>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</si>
  <si>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</si>
  <si>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</si>
  <si>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</si>
  <si>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</si>
  <si>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</si>
  <si>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</si>
  <si>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</si>
  <si>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</si>
  <si>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</si>
  <si>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</si>
  <si>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</si>
  <si>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</si>
  <si>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</si>
  <si>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</si>
  <si>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</si>
  <si>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</si>
  <si>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</si>
  <si>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</si>
  <si>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</si>
  <si>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</si>
  <si>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</si>
  <si>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</si>
  <si>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</si>
  <si>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</si>
  <si>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</si>
  <si>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</si>
  <si>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</si>
  <si>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</si>
  <si>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</si>
  <si>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</si>
  <si>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</si>
  <si>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</si>
  <si>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</si>
  <si>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</si>
  <si>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</si>
  <si>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</si>
  <si>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</si>
  <si>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</si>
  <si>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</si>
  <si>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</si>
  <si>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</si>
  <si>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</si>
  <si>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</si>
  <si>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</si>
  <si>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</si>
  <si>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</si>
  <si>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</si>
  <si>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</si>
  <si>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</si>
  <si>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</si>
  <si>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</si>
  <si>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</si>
  <si>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</si>
  <si>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</si>
  <si>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</si>
  <si>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</si>
  <si>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</si>
  <si>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</si>
  <si>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</si>
  <si>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</si>
  <si>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</si>
  <si>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</si>
  <si>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</si>
  <si>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</si>
  <si>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</si>
  <si>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</si>
  <si>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</si>
  <si>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</si>
  <si>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</si>
  <si>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</si>
  <si>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</si>
  <si>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</si>
  <si>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</si>
  <si>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</si>
  <si>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</si>
  <si>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</si>
  <si>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</si>
  <si>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</si>
  <si>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</si>
  <si>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</si>
  <si>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</si>
  <si>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</si>
  <si>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</si>
  <si>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</si>
  <si>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</si>
  <si>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</si>
  <si>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</si>
  <si>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</si>
  <si>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</si>
  <si>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</si>
  <si>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</si>
  <si>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</si>
  <si>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</si>
  <si>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</si>
  <si>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</si>
  <si>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</si>
  <si>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</si>
  <si>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</si>
  <si>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</si>
  <si>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</si>
  <si>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</si>
  <si>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</si>
  <si>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</si>
  <si>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</si>
  <si>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</si>
  <si>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</si>
  <si>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</si>
  <si>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</si>
  <si>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</si>
  <si>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</si>
  <si>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</si>
  <si>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</si>
  <si>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</si>
  <si>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</si>
  <si>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</si>
  <si>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</si>
  <si>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</si>
  <si>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</si>
  <si>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</si>
  <si>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</si>
  <si>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</si>
  <si>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</si>
  <si>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</si>
  <si>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</si>
  <si>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</si>
  <si>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</si>
  <si>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</si>
  <si>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</si>
  <si>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</si>
  <si>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</si>
  <si>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</si>
  <si>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</si>
  <si>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</si>
  <si>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</si>
  <si>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</si>
  <si>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</si>
  <si>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</si>
  <si>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</si>
  <si>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</si>
  <si>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</si>
  <si>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</si>
  <si>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</si>
  <si>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</si>
  <si>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</si>
  <si>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</si>
  <si>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</si>
  <si>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</si>
  <si>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</si>
  <si>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</si>
  <si>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</si>
  <si>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</si>
  <si>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</si>
  <si>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</si>
  <si>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</si>
  <si>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</si>
  <si>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</si>
  <si>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</si>
  <si>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</si>
  <si>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</si>
  <si>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</si>
  <si>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</si>
  <si>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</si>
  <si>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</si>
  <si>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</si>
  <si>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</si>
  <si>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</si>
  <si>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</si>
  <si>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</si>
  <si>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</si>
  <si>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</si>
  <si>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</si>
  <si>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</si>
  <si>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</si>
  <si>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</si>
  <si>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</si>
  <si>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</si>
  <si>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</si>
  <si>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</si>
  <si>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</si>
  <si>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</si>
  <si>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</si>
  <si>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</si>
  <si>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</si>
  <si>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</si>
  <si>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</si>
  <si>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</si>
  <si>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</si>
  <si>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</si>
  <si>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</si>
  <si>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</si>
  <si>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</si>
  <si>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</si>
  <si>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</si>
  <si>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</si>
  <si>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</si>
  <si>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</si>
  <si>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</si>
  <si>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</si>
  <si>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</si>
  <si>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</si>
  <si>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</si>
  <si>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</si>
  <si>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</si>
  <si>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</si>
  <si>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</si>
  <si>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</si>
  <si>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</si>
  <si>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</si>
  <si>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</si>
  <si>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</si>
  <si>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</si>
  <si>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</si>
  <si>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</si>
  <si>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</si>
  <si>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</si>
  <si>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</si>
  <si>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</si>
  <si>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</si>
  <si>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</si>
  <si>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</si>
  <si>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</si>
  <si>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</si>
  <si>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</si>
  <si>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</si>
  <si>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</si>
  <si>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</si>
  <si>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</si>
  <si>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</si>
  <si>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</si>
  <si>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</si>
  <si>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</si>
  <si>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</si>
  <si>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</si>
  <si>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</si>
  <si>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</si>
  <si>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</si>
  <si>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</si>
  <si>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</si>
  <si>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</si>
  <si>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</si>
  <si>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</si>
  <si>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</si>
  <si>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</si>
  <si>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</si>
  <si>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</si>
  <si>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</si>
  <si>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</si>
  <si>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</si>
  <si>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</si>
  <si>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</si>
  <si>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</si>
  <si>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</si>
  <si>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</si>
  <si>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</si>
  <si>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</si>
  <si>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</si>
  <si>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</si>
  <si>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</si>
  <si>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</si>
  <si>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</si>
  <si>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</si>
  <si>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</si>
  <si>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</si>
  <si>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</si>
  <si>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</si>
  <si>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</si>
  <si>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</si>
  <si>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</si>
  <si>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</si>
  <si>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</si>
  <si>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</si>
  <si>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</si>
  <si>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</si>
  <si>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</si>
  <si>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</si>
  <si>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</si>
  <si>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</si>
  <si>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</si>
  <si>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</si>
  <si>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</si>
  <si>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</si>
  <si>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</si>
  <si>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</si>
  <si>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</si>
  <si>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</si>
  <si>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</si>
  <si>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</si>
  <si>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</si>
  <si>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</si>
  <si>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</si>
  <si>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</si>
  <si>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</si>
  <si>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</si>
  <si>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</si>
  <si>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</si>
  <si>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</si>
  <si>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</si>
  <si>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</si>
  <si>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</si>
  <si>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</si>
  <si>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</si>
  <si>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</si>
  <si>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</si>
  <si>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</si>
  <si>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</si>
  <si>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</si>
  <si>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</si>
  <si>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</si>
  <si>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</si>
  <si>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</si>
  <si>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</si>
  <si>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</si>
  <si>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</si>
  <si>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</si>
  <si>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</si>
  <si>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</si>
  <si>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</si>
  <si>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</si>
  <si>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</si>
  <si>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</si>
  <si>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</si>
  <si>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</si>
  <si>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</si>
  <si>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</si>
  <si>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</si>
  <si>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</si>
  <si>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</si>
  <si>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</si>
  <si>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</si>
  <si>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</si>
  <si>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</si>
  <si>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</si>
  <si>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</si>
  <si>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</si>
  <si>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</si>
  <si>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</si>
  <si>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</si>
  <si>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</si>
  <si>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</si>
  <si>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</si>
  <si>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</si>
  <si>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</si>
  <si>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</si>
  <si>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</si>
  <si>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</si>
  <si>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</si>
  <si>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</si>
  <si>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</si>
  <si>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</si>
  <si>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</si>
  <si>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</si>
  <si>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</si>
  <si>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</si>
  <si>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</si>
  <si>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</si>
  <si>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</si>
  <si>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</si>
  <si>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</si>
  <si>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</si>
  <si>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</si>
  <si>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</si>
  <si>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</si>
  <si>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</si>
  <si>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</si>
  <si>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</si>
  <si>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</si>
  <si>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</si>
  <si>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</si>
  <si>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</si>
  <si>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</si>
  <si>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</si>
  <si>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</si>
  <si>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</si>
  <si>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</si>
  <si>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</si>
  <si>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</si>
  <si>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</si>
  <si>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</si>
  <si>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</si>
  <si>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</si>
  <si>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</si>
  <si>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</si>
  <si>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</si>
  <si>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</si>
  <si>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</si>
  <si>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</si>
  <si>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</si>
  <si>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</si>
  <si>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</si>
  <si>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</si>
  <si>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</si>
  <si>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</si>
  <si>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</si>
  <si>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</si>
  <si>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</si>
  <si>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</si>
  <si>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</si>
  <si>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</si>
  <si>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</si>
  <si>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</si>
  <si>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</si>
  <si>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</si>
  <si>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</si>
  <si>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</si>
  <si>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</si>
  <si>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</si>
  <si>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</si>
  <si>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</si>
  <si>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</si>
  <si>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</si>
  <si>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</si>
  <si>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</si>
  <si>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</si>
  <si>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</si>
  <si>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</si>
  <si>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</si>
  <si>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</si>
  <si>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</si>
  <si>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</si>
  <si>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</si>
  <si>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</si>
  <si>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</si>
  <si>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</si>
  <si>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</si>
  <si>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</si>
  <si>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</si>
  <si>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</si>
  <si>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</si>
  <si>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</si>
  <si>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</si>
  <si>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</si>
  <si>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</si>
  <si>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</si>
  <si>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</si>
  <si>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</si>
  <si>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</si>
  <si>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</si>
  <si>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</si>
  <si>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</si>
  <si>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</si>
  <si>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</si>
  <si>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</si>
  <si>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</si>
  <si>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</si>
  <si>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</si>
  <si>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</si>
  <si>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</si>
  <si>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</si>
  <si>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</si>
  <si>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</si>
  <si>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</si>
  <si>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</si>
  <si>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</si>
  <si>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</si>
  <si>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</si>
  <si>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</si>
  <si>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</si>
  <si>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</si>
  <si>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</si>
  <si>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</si>
  <si>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</si>
  <si>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</si>
  <si>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</si>
  <si>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</si>
  <si>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</si>
  <si>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</si>
  <si>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</si>
  <si>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</si>
  <si>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</si>
  <si>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</si>
  <si>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</si>
  <si>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</si>
  <si>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</si>
  <si>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</si>
  <si>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</si>
  <si>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</si>
  <si>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</si>
  <si>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</si>
  <si>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</si>
  <si>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</si>
  <si>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</si>
  <si>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</si>
  <si>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</si>
  <si>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</si>
  <si>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</si>
  <si>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</si>
  <si>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</si>
  <si>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</si>
  <si>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</si>
  <si>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</si>
  <si>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</si>
  <si>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</si>
  <si>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</si>
  <si>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</si>
  <si>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</si>
  <si>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</si>
  <si>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</si>
  <si>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</si>
  <si>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</si>
  <si>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</si>
  <si>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</si>
  <si>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</si>
  <si>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</si>
  <si>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</si>
  <si>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</si>
  <si>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</si>
  <si>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</si>
  <si>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</si>
  <si>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</si>
  <si>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</si>
  <si>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</si>
  <si>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</si>
  <si>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</si>
  <si>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</si>
  <si>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</si>
  <si>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</si>
  <si>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</si>
  <si>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</si>
  <si>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</si>
  <si>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</si>
  <si>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</si>
  <si>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</si>
  <si>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</si>
  <si>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</si>
  <si>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</si>
  <si>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</si>
  <si>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</si>
  <si>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</si>
  <si>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</si>
  <si>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</si>
  <si>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</si>
  <si>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</si>
  <si>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</si>
  <si>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</si>
  <si>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</si>
  <si>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</si>
  <si>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</si>
  <si>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</si>
  <si>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</si>
  <si>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</si>
  <si>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</si>
  <si>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</si>
  <si>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</si>
  <si>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</si>
  <si>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</si>
  <si>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</si>
  <si>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</si>
  <si>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</si>
  <si>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</si>
  <si>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</si>
  <si>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</si>
  <si>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</si>
  <si>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</si>
  <si>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</si>
  <si>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</si>
  <si>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</si>
  <si>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</si>
  <si>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</si>
  <si>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</si>
  <si>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</si>
  <si>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</si>
  <si>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</si>
  <si>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</si>
  <si>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</si>
  <si>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</si>
  <si>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</si>
  <si>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</si>
  <si>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</si>
  <si>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</si>
  <si>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</si>
  <si>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</si>
  <si>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</si>
  <si>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</si>
  <si>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</si>
  <si>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</si>
  <si>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</si>
  <si>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</si>
  <si>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</si>
  <si>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</si>
  <si>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</si>
  <si>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</si>
  <si>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</si>
  <si>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</si>
  <si>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</si>
  <si>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</si>
  <si>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</si>
  <si>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</si>
  <si>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</si>
  <si>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</si>
  <si>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</si>
  <si>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</si>
  <si>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</si>
  <si>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</si>
  <si>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</si>
  <si>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</si>
  <si>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</si>
  <si>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</si>
  <si>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</si>
  <si>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</si>
  <si>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</si>
  <si>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</si>
  <si>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</si>
  <si>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</si>
  <si>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</si>
  <si>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</si>
  <si>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</si>
  <si>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</si>
  <si>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</si>
  <si>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</si>
  <si>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</si>
  <si>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</si>
  <si>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</si>
  <si>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</si>
  <si>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</si>
  <si>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</si>
  <si>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</si>
  <si>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</si>
  <si>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</si>
  <si>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</si>
  <si>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</si>
  <si>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</si>
  <si>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</si>
  <si>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</si>
  <si>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</si>
  <si>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</si>
  <si>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</si>
  <si>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</si>
  <si>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</si>
  <si>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</si>
  <si>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</si>
  <si>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</si>
  <si>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</si>
  <si>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</si>
  <si>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</si>
  <si>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</si>
  <si>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</si>
  <si>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</si>
  <si>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</si>
  <si>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</si>
  <si>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</si>
  <si>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</si>
  <si>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</si>
  <si>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</si>
  <si>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</si>
  <si>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</si>
  <si>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</si>
  <si>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</si>
  <si>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</si>
  <si>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</si>
  <si>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</si>
  <si>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</si>
  <si>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</si>
  <si>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</si>
  <si>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</si>
  <si>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</si>
  <si>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</si>
  <si>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</si>
  <si>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</si>
  <si>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</si>
  <si>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</si>
  <si>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</si>
  <si>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</si>
  <si>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</si>
  <si>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</si>
  <si>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</si>
  <si>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</si>
  <si>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</si>
  <si>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</si>
  <si>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</si>
  <si>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</si>
  <si>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</si>
  <si>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</si>
  <si>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</si>
  <si>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</si>
  <si>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</si>
  <si>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</si>
  <si>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</si>
  <si>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</si>
  <si>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</si>
  <si>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</si>
  <si>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</si>
  <si>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</si>
  <si>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</si>
  <si>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</si>
  <si>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</si>
  <si>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</si>
  <si>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</si>
  <si>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</si>
  <si>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</si>
  <si>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</si>
  <si>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</si>
  <si>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</si>
  <si>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</si>
  <si>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</si>
  <si>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</si>
  <si>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</si>
  <si>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</si>
  <si>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</si>
  <si>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</si>
  <si>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</si>
  <si>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</si>
  <si>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</si>
  <si>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</si>
  <si>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</si>
  <si>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</si>
  <si>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</si>
  <si>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</si>
  <si>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</si>
  <si>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</si>
  <si>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</si>
  <si>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</si>
  <si>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</si>
  <si>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</si>
  <si>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</si>
  <si>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</si>
  <si>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</si>
  <si>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</si>
  <si>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</si>
  <si>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</si>
  <si>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</si>
  <si>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</si>
  <si>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</si>
  <si>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</si>
  <si>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</si>
  <si>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</si>
  <si>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</si>
  <si>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</si>
  <si>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</si>
  <si>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</si>
  <si>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</si>
  <si>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</si>
  <si>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</si>
  <si>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</si>
  <si>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</si>
  <si>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</si>
  <si>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</si>
  <si>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</si>
  <si>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</si>
  <si>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</si>
  <si>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</si>
  <si>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</si>
  <si>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</si>
  <si>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</si>
  <si>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</si>
  <si>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</si>
  <si>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</si>
  <si>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</si>
  <si>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</si>
  <si>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</si>
  <si>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</si>
  <si>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</si>
  <si>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</si>
  <si>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</si>
  <si>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</si>
  <si>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</si>
  <si>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</si>
  <si>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</si>
  <si>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</si>
  <si>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</si>
  <si>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</si>
  <si>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</si>
  <si>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</si>
  <si>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</si>
  <si>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</si>
  <si>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</si>
  <si>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</si>
  <si>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</si>
  <si>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</si>
  <si>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</si>
  <si>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</si>
  <si>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</si>
  <si>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</si>
  <si>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</si>
  <si>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</si>
  <si>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</si>
  <si>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</si>
  <si>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</si>
  <si>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</si>
  <si>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</si>
  <si>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</si>
  <si>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</si>
  <si>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</si>
  <si>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</si>
  <si>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</si>
  <si>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</si>
  <si>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</si>
  <si>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</si>
  <si>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</si>
  <si>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</si>
  <si>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</si>
  <si>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</si>
  <si>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</si>
  <si>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</si>
  <si>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</si>
  <si>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</si>
  <si>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</si>
  <si>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</si>
  <si>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</si>
  <si>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</si>
  <si>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</si>
  <si>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</si>
  <si>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</si>
  <si>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</si>
  <si>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</si>
  <si>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</si>
  <si>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</si>
  <si>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</si>
  <si>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</si>
  <si>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</si>
  <si>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</si>
  <si>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</si>
  <si>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</si>
  <si>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</si>
  <si>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</si>
  <si>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</si>
  <si>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</si>
  <si>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</si>
  <si>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</si>
  <si>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</si>
  <si>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</si>
  <si>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</si>
  <si>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</si>
  <si>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</si>
  <si>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</si>
  <si>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</si>
  <si>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</si>
  <si>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</si>
  <si>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</si>
  <si>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</si>
  <si>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</si>
  <si>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</si>
  <si>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</si>
  <si>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</si>
  <si>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</si>
  <si>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</si>
  <si>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</si>
  <si>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</si>
  <si>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</si>
  <si>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</si>
  <si>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</si>
  <si>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</si>
  <si>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</si>
  <si>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</si>
  <si>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</si>
  <si>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</si>
  <si>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</si>
  <si>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</si>
  <si>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</si>
  <si>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</si>
  <si>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</si>
  <si>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</si>
  <si>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</si>
  <si>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</si>
  <si>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</si>
  <si>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</si>
  <si>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</si>
  <si>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</si>
  <si>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</si>
  <si>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</si>
  <si>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</si>
  <si>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</si>
  <si>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</si>
  <si>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</si>
  <si>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</si>
  <si>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</si>
  <si>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</si>
  <si>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</si>
  <si>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</si>
  <si>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</si>
  <si>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</si>
  <si>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</si>
  <si>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</si>
  <si>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</si>
  <si>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</si>
  <si>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</si>
  <si>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</si>
  <si>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</si>
  <si>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</si>
  <si>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</si>
  <si>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</si>
  <si>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</si>
  <si>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</si>
  <si>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</si>
  <si>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</si>
  <si>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</si>
  <si>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</si>
  <si>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</si>
  <si>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</si>
  <si>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</si>
  <si>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</si>
  <si>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</si>
  <si>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</si>
  <si>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</si>
  <si>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</si>
  <si>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</si>
  <si>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</si>
  <si>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</si>
  <si>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</si>
  <si>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</si>
  <si>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</si>
  <si>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</si>
  <si>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</si>
  <si>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</si>
  <si>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</si>
  <si>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</si>
  <si>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</si>
  <si>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</si>
  <si>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</si>
  <si>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</si>
  <si>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</si>
  <si>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</si>
  <si>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</si>
  <si>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</si>
  <si>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</si>
  <si>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</si>
  <si>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</si>
  <si>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</si>
  <si>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</si>
  <si>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</si>
  <si>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</si>
  <si>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</si>
  <si>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</si>
  <si>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</si>
  <si>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</si>
  <si>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</si>
  <si>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</si>
  <si>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</si>
  <si>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</si>
  <si>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</si>
  <si>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</si>
  <si>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</si>
  <si>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</si>
  <si>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</si>
  <si>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</si>
  <si>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</si>
  <si>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</si>
  <si>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</si>
  <si>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</si>
  <si>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</si>
  <si>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</si>
  <si>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</si>
  <si>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</si>
  <si>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</si>
  <si>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</si>
  <si>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</si>
  <si>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</si>
  <si>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</si>
  <si>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</si>
  <si>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</si>
  <si>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</si>
  <si>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</si>
  <si>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</si>
  <si>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</si>
  <si>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</si>
  <si>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</si>
  <si>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</si>
  <si>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</si>
  <si>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</si>
  <si>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</si>
  <si>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</si>
  <si>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</si>
  <si>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</si>
  <si>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</si>
  <si>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</si>
  <si>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</si>
  <si>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</si>
  <si>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</si>
  <si>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</si>
  <si>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</si>
  <si>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</si>
  <si>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</si>
  <si>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</si>
  <si>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</si>
  <si>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</si>
  <si>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</si>
  <si>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</si>
  <si>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</si>
  <si>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</si>
  <si>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</si>
  <si>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</si>
  <si>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</si>
  <si>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</si>
  <si>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</si>
  <si>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</si>
  <si>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</si>
  <si>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</si>
  <si>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</si>
  <si>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</si>
  <si>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</si>
  <si>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</si>
  <si>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</si>
  <si>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</si>
  <si>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</si>
  <si>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</si>
  <si>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</si>
  <si>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</si>
  <si>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</si>
  <si>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</si>
  <si>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</si>
  <si>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</si>
  <si>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</si>
  <si>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</si>
  <si>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</si>
  <si>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</si>
  <si>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</si>
  <si>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</si>
  <si>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</si>
  <si>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</si>
  <si>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</si>
  <si>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</si>
  <si>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</si>
  <si>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</si>
  <si>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</si>
  <si>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</si>
  <si>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</si>
  <si>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</si>
  <si>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</si>
  <si>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</si>
  <si>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</si>
  <si>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</si>
  <si>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</si>
  <si>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</si>
  <si>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</si>
  <si>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</si>
  <si>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</si>
  <si>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</si>
  <si>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</si>
  <si>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</si>
  <si>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</si>
  <si>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</si>
  <si>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</si>
  <si>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</si>
  <si>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</si>
  <si>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</si>
  <si>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</si>
  <si>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</si>
  <si>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</si>
  <si>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</si>
  <si>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</si>
  <si>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</si>
  <si>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</si>
  <si>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</si>
  <si>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</si>
  <si>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</si>
  <si>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</si>
  <si>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</si>
  <si>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</si>
  <si>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</si>
  <si>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</si>
  <si>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</si>
  <si>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</si>
  <si>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</si>
  <si>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</si>
  <si>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</si>
  <si>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</si>
  <si>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</si>
  <si>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</si>
  <si>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</si>
  <si>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</si>
  <si>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</si>
  <si>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</si>
  <si>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</si>
  <si>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</si>
  <si>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</si>
  <si>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</si>
  <si>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</si>
  <si>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</si>
  <si>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</si>
  <si>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</si>
  <si>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</si>
  <si>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</si>
  <si>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</si>
  <si>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</si>
  <si>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</si>
  <si>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</si>
  <si>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</si>
  <si>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</si>
  <si>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</si>
  <si>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</si>
  <si>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</si>
  <si>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</si>
  <si>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</si>
  <si>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</si>
  <si>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</si>
  <si>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</si>
  <si>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</si>
  <si>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</si>
  <si>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</si>
  <si>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</si>
  <si>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</si>
  <si>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</si>
  <si>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</si>
  <si>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</si>
  <si>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</si>
  <si>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</si>
  <si>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</si>
  <si>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</si>
  <si>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</si>
  <si>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</si>
  <si>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</si>
  <si>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</si>
  <si>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</si>
  <si>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</si>
  <si>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</si>
  <si>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</si>
  <si>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</si>
  <si>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</si>
  <si>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</si>
  <si>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</si>
  <si>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</si>
  <si>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</si>
  <si>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</si>
  <si>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</si>
  <si>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</si>
  <si>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</si>
  <si>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</si>
  <si>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</si>
  <si>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</si>
  <si>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</si>
  <si>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</si>
  <si>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</si>
  <si>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</si>
  <si>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</si>
  <si>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</si>
  <si>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</si>
  <si>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</si>
  <si>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</si>
  <si>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</si>
  <si>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</si>
  <si>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</si>
  <si>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</si>
  <si>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</si>
  <si>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</si>
  <si>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</si>
  <si>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</si>
  <si>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</si>
  <si>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</si>
  <si>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</si>
  <si>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</si>
  <si>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</si>
  <si>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</si>
  <si>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</si>
  <si>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</si>
  <si>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</si>
  <si>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</si>
  <si>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</si>
  <si>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</si>
  <si>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</si>
  <si>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</si>
  <si>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</si>
  <si>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</si>
  <si>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</si>
  <si>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</si>
  <si>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</si>
  <si>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</si>
  <si>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</si>
  <si>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</si>
  <si>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</si>
  <si>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</si>
  <si>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</si>
  <si>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</si>
  <si>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</si>
  <si>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</si>
  <si>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</si>
  <si>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</si>
  <si>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</si>
  <si>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</si>
  <si>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</si>
  <si>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</si>
  <si>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</si>
  <si>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</si>
  <si>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</si>
  <si>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</si>
  <si>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</si>
  <si>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</si>
  <si>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</si>
  <si>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</si>
  <si>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</si>
  <si>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</si>
  <si>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</si>
  <si>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</si>
  <si>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</si>
  <si>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</si>
  <si>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</si>
  <si>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</si>
  <si>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</si>
  <si>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</si>
  <si>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</si>
  <si>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</si>
  <si>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</si>
  <si>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</si>
  <si>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</si>
  <si>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</si>
  <si>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</si>
  <si>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</si>
  <si>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</si>
  <si>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</si>
  <si>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</si>
  <si>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</si>
  <si>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</si>
  <si>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</si>
  <si>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</si>
  <si>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</si>
  <si>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</si>
  <si>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</si>
  <si>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</si>
  <si>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</si>
  <si>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</si>
  <si>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</si>
  <si>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</si>
  <si>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</si>
  <si>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</si>
  <si>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</si>
  <si>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</si>
  <si>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</si>
  <si>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</si>
  <si>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</si>
  <si>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</si>
  <si>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</si>
  <si>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</si>
  <si>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</si>
  <si>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</si>
  <si>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</si>
  <si>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</si>
  <si>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</si>
  <si>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</si>
  <si>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</si>
  <si>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</si>
  <si>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</si>
  <si>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</si>
  <si>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</si>
  <si>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</si>
  <si>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</si>
  <si>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</si>
  <si>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</si>
  <si>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</si>
  <si>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</si>
  <si>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</si>
  <si>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</si>
  <si>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</si>
  <si>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</si>
  <si>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</si>
  <si>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</si>
  <si>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</si>
  <si>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</si>
  <si>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</si>
  <si>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</si>
  <si>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</si>
  <si>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</si>
  <si>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</si>
  <si>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</si>
  <si>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</si>
  <si>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</si>
  <si>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</si>
  <si>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</si>
  <si>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</si>
  <si>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</si>
  <si>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</si>
  <si>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</si>
  <si>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</si>
  <si>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</si>
  <si>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</si>
  <si>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</si>
  <si>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</si>
  <si>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</si>
  <si>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</si>
  <si>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</si>
  <si>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</si>
  <si>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</si>
  <si>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</si>
  <si>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</si>
  <si>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</si>
  <si>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</si>
  <si>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</si>
  <si>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</si>
  <si>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</si>
  <si>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</si>
  <si>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</si>
  <si>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</si>
  <si>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</si>
  <si>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</si>
  <si>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</si>
  <si>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</si>
  <si>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</si>
  <si>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</si>
  <si>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</si>
  <si>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</si>
  <si>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</si>
  <si>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</si>
  <si>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</si>
  <si>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</si>
  <si>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</si>
  <si>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</si>
  <si>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</si>
  <si>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</si>
  <si>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</si>
  <si>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</si>
  <si>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</si>
  <si>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</si>
  <si>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</si>
  <si>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</si>
  <si>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</si>
  <si>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</si>
  <si>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</si>
  <si>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</si>
  <si>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</si>
  <si>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</si>
  <si>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</si>
  <si>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</si>
  <si>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</si>
  <si>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</si>
  <si>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</si>
  <si>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</si>
  <si>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</si>
  <si>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</si>
  <si>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</si>
  <si>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</si>
  <si>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</si>
  <si>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</si>
  <si>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</si>
  <si>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</si>
  <si>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</si>
  <si>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</si>
  <si>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</si>
  <si>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</si>
  <si>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</si>
  <si>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</si>
  <si>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</si>
  <si>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</si>
  <si>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</si>
  <si>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</si>
  <si>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</si>
  <si>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</si>
  <si>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</si>
  <si>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</si>
  <si>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</si>
  <si>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</si>
  <si>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</si>
  <si>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</si>
  <si>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</si>
  <si>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</si>
  <si>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</si>
  <si>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</si>
  <si>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</si>
  <si>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</si>
  <si>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</si>
  <si>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</si>
  <si>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</si>
  <si>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</si>
  <si>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</si>
  <si>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</si>
  <si>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</si>
  <si>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</si>
  <si>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</si>
  <si>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</si>
  <si>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</si>
  <si>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</si>
  <si>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</si>
  <si>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</si>
  <si>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</si>
  <si>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</si>
  <si>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</si>
  <si>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</si>
  <si>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</si>
  <si>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</si>
  <si>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</si>
  <si>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</si>
  <si>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</si>
  <si>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</si>
  <si>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</si>
  <si>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</si>
  <si>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</si>
  <si>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</si>
  <si>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</si>
  <si>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</si>
  <si>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</si>
  <si>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</si>
  <si>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</si>
  <si>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</si>
  <si>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</si>
  <si>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</si>
  <si>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</si>
  <si>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</si>
  <si>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</si>
  <si>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</si>
  <si>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</si>
  <si>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</si>
  <si>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</si>
  <si>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</si>
  <si>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</si>
  <si>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</si>
  <si>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</si>
  <si>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</si>
  <si>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</si>
  <si>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</si>
  <si>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</si>
  <si>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</si>
  <si>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</si>
  <si>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</si>
  <si>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</si>
  <si>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</si>
  <si>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</si>
  <si>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</si>
  <si>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</si>
  <si>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</si>
  <si>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</si>
  <si>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</si>
  <si>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</si>
  <si>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</si>
  <si>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</si>
  <si>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</si>
  <si>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</si>
  <si>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</si>
  <si>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</si>
  <si>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</si>
  <si>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</si>
  <si>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</si>
  <si>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</si>
  <si>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</si>
  <si>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</si>
  <si>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</si>
  <si>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</si>
  <si>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</si>
  <si>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</si>
  <si>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</si>
  <si>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</si>
  <si>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</si>
  <si>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</si>
  <si>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</si>
  <si>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</si>
  <si>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</si>
  <si>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</si>
  <si>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</si>
  <si>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</si>
  <si>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</si>
  <si>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</si>
  <si>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</si>
  <si>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</si>
  <si>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</si>
  <si>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</si>
  <si>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</si>
  <si>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</si>
  <si>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</si>
  <si>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</si>
  <si>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</si>
  <si>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</si>
  <si>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</si>
  <si>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</si>
  <si>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</si>
  <si>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</si>
  <si>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</si>
  <si>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</si>
  <si>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</si>
  <si>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</si>
  <si>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</si>
  <si>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</si>
  <si>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</si>
  <si>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</si>
  <si>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</si>
  <si>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</si>
  <si>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</si>
  <si>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</si>
  <si>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</si>
  <si>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</si>
  <si>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</si>
  <si>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</si>
  <si>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</si>
  <si>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</si>
  <si>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</si>
  <si>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</si>
  <si>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</si>
  <si>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</si>
  <si>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</si>
  <si>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</si>
  <si>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</si>
  <si>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</si>
  <si>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</si>
  <si>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</si>
  <si>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</si>
  <si>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</si>
  <si>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</si>
  <si>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</si>
  <si>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</si>
  <si>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</si>
  <si>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</si>
  <si>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</si>
  <si>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</si>
  <si>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</si>
  <si>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</si>
  <si>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</si>
  <si>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</si>
  <si>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</si>
  <si>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</si>
  <si>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</si>
  <si>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</si>
  <si>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</si>
  <si>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</si>
  <si>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</si>
  <si>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</si>
  <si>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</si>
  <si>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</si>
  <si>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</si>
  <si>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</si>
  <si>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</si>
  <si>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</si>
  <si>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</si>
  <si>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</si>
  <si>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</si>
  <si>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</si>
  <si>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</si>
  <si>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</si>
  <si>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</si>
  <si>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</si>
  <si>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</si>
  <si>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</si>
  <si>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</si>
  <si>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</si>
  <si>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</si>
  <si>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</si>
  <si>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</si>
  <si>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</si>
  <si>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</si>
  <si>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</si>
  <si>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</si>
  <si>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</si>
  <si>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</si>
  <si>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</si>
  <si>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</si>
  <si>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</si>
  <si>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</si>
  <si>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</si>
  <si>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</si>
  <si>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</si>
  <si>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</si>
  <si>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</si>
  <si>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</si>
  <si>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</si>
  <si>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</si>
  <si>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</si>
  <si>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</si>
  <si>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</si>
  <si>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</si>
  <si>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</si>
  <si>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</si>
  <si>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</si>
  <si>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</si>
  <si>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</si>
  <si>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</si>
  <si>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</si>
  <si>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</si>
  <si>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</si>
  <si>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</si>
  <si>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</si>
  <si>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</si>
  <si>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</si>
  <si>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</si>
  <si>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</si>
  <si>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</si>
  <si>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</si>
  <si>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</si>
  <si>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</si>
  <si>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</si>
  <si>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</si>
  <si>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</si>
  <si>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</si>
  <si>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</si>
  <si>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</si>
  <si>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</si>
  <si>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</si>
  <si>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</si>
  <si>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</si>
  <si>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</si>
  <si>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</si>
  <si>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</si>
  <si>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</si>
  <si>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</si>
  <si>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</si>
  <si>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</si>
  <si>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</si>
  <si>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</si>
  <si>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</si>
  <si>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</si>
  <si>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</si>
  <si>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</si>
  <si>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</si>
  <si>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</si>
  <si>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</si>
  <si>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</si>
  <si>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</si>
  <si>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</si>
  <si>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</si>
  <si>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</si>
  <si>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</si>
  <si>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</si>
  <si>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</si>
  <si>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</si>
  <si>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</si>
  <si>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</si>
  <si>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</si>
  <si>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</si>
  <si>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</si>
  <si>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</si>
  <si>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</si>
  <si>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</si>
  <si>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</si>
  <si>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</si>
  <si>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</si>
  <si>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</si>
  <si>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</si>
  <si>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</si>
  <si>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</si>
  <si>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</si>
  <si>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</si>
  <si>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</si>
  <si>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</si>
  <si>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</si>
  <si>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</si>
  <si>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</si>
  <si>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</si>
  <si>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</si>
  <si>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</si>
  <si>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</si>
  <si>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</si>
  <si>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</si>
  <si>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</si>
  <si>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</si>
  <si>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</si>
  <si>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</si>
  <si>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</si>
  <si>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</si>
  <si>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</si>
  <si>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</si>
  <si>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</si>
  <si>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</si>
  <si>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</si>
  <si>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</si>
  <si>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</si>
  <si>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</si>
  <si>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</si>
  <si>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</si>
  <si>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</si>
  <si>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</si>
  <si>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</si>
  <si>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</si>
  <si>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</si>
  <si>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</si>
  <si>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</si>
  <si>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</si>
  <si>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</si>
  <si>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</si>
  <si>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</si>
  <si>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</si>
  <si>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</si>
  <si>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</si>
  <si>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</si>
  <si>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</si>
  <si>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</si>
  <si>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</si>
  <si>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</si>
  <si>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</si>
  <si>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</si>
  <si>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</si>
  <si>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</si>
  <si>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</si>
  <si>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</si>
  <si>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</si>
  <si>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</si>
  <si>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</si>
  <si>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</si>
  <si>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</si>
  <si>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</si>
  <si>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</si>
  <si>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</si>
  <si>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</si>
  <si>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</si>
  <si>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</si>
  <si>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</si>
  <si>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</si>
  <si>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</si>
  <si>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</si>
  <si>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</si>
  <si>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</si>
  <si>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</si>
  <si>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</si>
  <si>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</si>
  <si>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</si>
  <si>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</si>
  <si>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</si>
  <si>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</si>
  <si>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</si>
  <si>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</si>
  <si>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</si>
  <si>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</si>
  <si>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</si>
  <si>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</si>
  <si>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</si>
  <si>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</si>
  <si>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</si>
  <si>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</si>
  <si>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</si>
  <si>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</si>
  <si>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</si>
  <si>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</si>
  <si>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</si>
  <si>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</si>
  <si>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</si>
  <si>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</si>
  <si>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</si>
  <si>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</si>
  <si>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</si>
  <si>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</si>
  <si>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</si>
  <si>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</si>
  <si>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</si>
  <si>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</si>
  <si>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</si>
  <si>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</si>
  <si>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</si>
  <si>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</si>
  <si>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</si>
  <si>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</si>
  <si>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</si>
  <si>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</si>
  <si>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</si>
  <si>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</si>
  <si>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</si>
  <si>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</si>
  <si>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</si>
  <si>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</si>
  <si>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</si>
  <si>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</si>
  <si>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</si>
  <si>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</si>
  <si>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</si>
  <si>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</si>
  <si>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</si>
  <si>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</si>
  <si>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</si>
  <si>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</si>
  <si>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</si>
  <si>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</si>
  <si>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</si>
  <si>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</si>
  <si>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</si>
  <si>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</si>
  <si>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</si>
  <si>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</si>
  <si>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</si>
  <si>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</si>
  <si>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</si>
  <si>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</si>
  <si>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</si>
  <si>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</si>
  <si>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</si>
  <si>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</si>
  <si>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</si>
  <si>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</si>
  <si>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</si>
  <si>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</si>
  <si>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</si>
  <si>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</si>
  <si>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</si>
  <si>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</si>
  <si>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</si>
  <si>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</si>
  <si>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</si>
  <si>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</si>
  <si>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</si>
  <si>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</si>
  <si>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</si>
  <si>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</si>
  <si>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</si>
  <si>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</si>
  <si>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</si>
  <si>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</si>
  <si>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</si>
  <si>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</si>
  <si>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</si>
  <si>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</si>
  <si>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</si>
  <si>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</si>
  <si>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</si>
  <si>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</si>
  <si>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</si>
  <si>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</si>
  <si>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</si>
  <si>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</si>
  <si>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</si>
  <si>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</si>
  <si>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</si>
  <si>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</si>
  <si>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</si>
  <si>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</si>
  <si>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</si>
  <si>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</si>
  <si>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</si>
  <si>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</si>
  <si>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</si>
  <si>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</si>
  <si>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</si>
  <si>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</si>
  <si>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</si>
  <si>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</si>
  <si>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</si>
  <si>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</si>
  <si>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</si>
  <si>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</si>
  <si>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</si>
  <si>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</si>
  <si>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</si>
  <si>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</si>
  <si>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</si>
  <si>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</si>
  <si>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</si>
  <si>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</si>
  <si>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</si>
  <si>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</si>
  <si>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</si>
  <si>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</si>
  <si>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</si>
  <si>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</si>
  <si>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</si>
  <si>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</si>
  <si>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</si>
  <si>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</si>
  <si>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</si>
  <si>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</si>
  <si>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</si>
  <si>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</si>
  <si>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</si>
  <si>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</si>
  <si>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</si>
  <si>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</si>
  <si>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</si>
  <si>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</si>
  <si>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</si>
  <si>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</si>
  <si>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</si>
  <si>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</si>
  <si>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</si>
  <si>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</si>
  <si>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</si>
  <si>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</si>
  <si>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</si>
  <si>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</si>
  <si>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</si>
  <si>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</si>
  <si>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</si>
  <si>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</si>
  <si>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</si>
  <si>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</si>
  <si>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</si>
  <si>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</si>
  <si>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</si>
  <si>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</si>
  <si>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</si>
  <si>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</si>
  <si>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</si>
  <si>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</si>
  <si>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</si>
  <si>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</si>
  <si>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</si>
  <si>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</si>
  <si>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</si>
  <si>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</si>
  <si>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</si>
  <si>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</si>
  <si>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</si>
  <si>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</si>
  <si>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</si>
  <si>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</si>
  <si>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</si>
  <si>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</si>
  <si>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</si>
  <si>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</si>
  <si>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</si>
  <si>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</si>
  <si>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</si>
  <si>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</si>
  <si>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</si>
  <si>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</si>
  <si>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</si>
  <si>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</si>
  <si>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</si>
  <si>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</si>
  <si>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</si>
  <si>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</si>
  <si>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</si>
  <si>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</si>
  <si>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</si>
  <si>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</si>
  <si>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</si>
  <si>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</si>
  <si>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</si>
  <si>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</si>
  <si>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</si>
  <si>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</si>
  <si>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</si>
  <si>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</si>
  <si>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</si>
  <si>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</si>
  <si>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</si>
  <si>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</si>
  <si>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</si>
  <si>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</si>
  <si>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</si>
  <si>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</si>
  <si>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</si>
  <si>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</si>
  <si>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</si>
  <si>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</si>
  <si>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</si>
  <si>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</si>
  <si>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</si>
  <si>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</si>
  <si>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</si>
  <si>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</si>
  <si>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</si>
  <si>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</si>
  <si>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</si>
  <si>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</si>
  <si>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</si>
  <si>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</si>
  <si>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</si>
  <si>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</si>
  <si>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</si>
  <si>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</si>
  <si>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</si>
  <si>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</si>
  <si>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</si>
  <si>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</si>
  <si>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</si>
  <si>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</si>
  <si>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</si>
  <si>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</si>
  <si>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</si>
  <si>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</si>
  <si>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</si>
  <si>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</si>
  <si>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</si>
  <si>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</si>
  <si>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</si>
  <si>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</si>
  <si>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</si>
  <si>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</si>
  <si>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</si>
  <si>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</si>
  <si>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</si>
  <si>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</si>
  <si>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</si>
  <si>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</si>
  <si>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</si>
  <si>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</si>
  <si>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</si>
  <si>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</si>
  <si>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</si>
  <si>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</si>
  <si>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</si>
  <si>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</si>
  <si>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</si>
  <si>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</si>
  <si>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</si>
  <si>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</si>
  <si>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</si>
  <si>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</si>
  <si>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</si>
  <si>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</si>
  <si>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</si>
  <si>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</si>
  <si>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</si>
  <si>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</si>
  <si>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</si>
  <si>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</si>
  <si>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</si>
  <si>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</si>
  <si>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</si>
  <si>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</si>
  <si>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</si>
  <si>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</si>
  <si>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</si>
  <si>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</si>
  <si>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</si>
  <si>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</si>
  <si>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</si>
  <si>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</si>
  <si>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</si>
  <si>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</si>
  <si>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</si>
  <si>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</si>
  <si>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</si>
  <si>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</si>
  <si>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</si>
  <si>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</si>
  <si>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</si>
  <si>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</si>
  <si>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</si>
  <si>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</si>
  <si>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</si>
  <si>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</si>
  <si>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</si>
  <si>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</si>
  <si>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</si>
  <si>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</si>
  <si>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</si>
  <si>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</si>
  <si>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</si>
  <si>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</si>
  <si>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</si>
  <si>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</si>
  <si>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</si>
  <si>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</si>
  <si>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</si>
  <si>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</si>
  <si>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</si>
  <si>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</si>
  <si>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</si>
  <si>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</si>
  <si>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</si>
  <si>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</si>
  <si>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</si>
  <si>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</si>
  <si>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</si>
  <si>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</si>
  <si>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</si>
  <si>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</si>
  <si>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</si>
  <si>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</si>
  <si>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</si>
  <si>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</si>
  <si>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</si>
  <si>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</si>
  <si>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</si>
  <si>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</si>
  <si>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</si>
  <si>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</si>
  <si>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</si>
  <si>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</si>
  <si>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</si>
  <si>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</si>
  <si>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</si>
  <si>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</si>
  <si>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</si>
  <si>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</si>
  <si>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</si>
  <si>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</si>
  <si>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</si>
  <si>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</si>
  <si>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</si>
  <si>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</si>
  <si>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</si>
  <si>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</si>
  <si>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</si>
  <si>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</si>
  <si>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</si>
  <si>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</si>
  <si>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</si>
  <si>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</si>
  <si>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</si>
  <si>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</si>
  <si>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</si>
  <si>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</si>
  <si>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</si>
  <si>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</si>
  <si>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</si>
  <si>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</si>
  <si>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</si>
  <si>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</si>
  <si>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</si>
  <si>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</si>
  <si>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</si>
  <si>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</si>
  <si>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</si>
  <si>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</si>
  <si>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</si>
  <si>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</si>
  <si>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</si>
  <si>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</si>
  <si>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</si>
  <si>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</si>
  <si>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</si>
  <si>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</si>
  <si>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</si>
  <si>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</si>
  <si>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</si>
  <si>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</si>
  <si>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</si>
  <si>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</si>
  <si>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</si>
  <si>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</si>
  <si>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</si>
  <si>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</si>
  <si>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</si>
  <si>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</si>
  <si>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</si>
  <si>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</si>
  <si>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</si>
  <si>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</si>
  <si>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</si>
  <si>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</si>
  <si>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</si>
  <si>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</si>
  <si>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</si>
  <si>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</si>
  <si>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</si>
  <si>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</si>
  <si>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</si>
  <si>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</si>
  <si>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</si>
  <si>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</si>
  <si>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</si>
  <si>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</si>
  <si>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</si>
  <si>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</si>
  <si>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</si>
  <si>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</si>
  <si>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</si>
  <si>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</si>
  <si>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</si>
  <si>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</si>
  <si>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</si>
  <si>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</si>
  <si>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</si>
  <si>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</si>
  <si>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</si>
  <si>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</si>
  <si>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</si>
  <si>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</si>
  <si>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</si>
  <si>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</si>
  <si>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</si>
  <si>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</si>
  <si>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</si>
  <si>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</si>
  <si>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</si>
  <si>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</si>
  <si>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</si>
  <si>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</si>
  <si>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</si>
  <si>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</si>
  <si>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</si>
  <si>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</si>
  <si>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</si>
  <si>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</si>
  <si>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</si>
  <si>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</si>
  <si>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</si>
  <si>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</si>
  <si>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</si>
  <si>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</si>
  <si>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</si>
  <si>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</si>
  <si>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</si>
  <si>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</si>
  <si>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</si>
  <si>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</si>
  <si>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</si>
  <si>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</si>
  <si>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</si>
  <si>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</si>
  <si>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</si>
  <si>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</si>
  <si>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</si>
  <si>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</si>
  <si>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</si>
  <si>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</si>
  <si>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</si>
  <si>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</si>
  <si>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</si>
  <si>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</si>
  <si>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</si>
  <si>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</si>
  <si>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</si>
  <si>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</si>
  <si>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</si>
  <si>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</si>
  <si>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</si>
  <si>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</si>
  <si>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</si>
  <si>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</si>
  <si>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</si>
  <si>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</si>
  <si>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</si>
  <si>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</si>
  <si>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</si>
  <si>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</si>
  <si>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</si>
  <si>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</si>
  <si>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</si>
  <si>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</si>
  <si>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</si>
  <si>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</si>
  <si>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</si>
  <si>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</si>
  <si>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</si>
  <si>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</si>
  <si>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</si>
  <si>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</si>
  <si>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</si>
  <si>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</si>
  <si>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</si>
  <si>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</si>
  <si>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</si>
  <si>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</si>
  <si>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</si>
  <si>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</si>
  <si>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</si>
  <si>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</si>
  <si>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</si>
  <si>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</si>
  <si>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</si>
  <si>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</si>
  <si>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</si>
  <si>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</si>
  <si>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</si>
  <si>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</si>
  <si>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</si>
  <si>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</si>
  <si>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</si>
  <si>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</si>
  <si>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</si>
  <si>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</si>
  <si>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</si>
  <si>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</si>
  <si>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</si>
  <si>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</si>
  <si>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</si>
  <si>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</si>
  <si>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</si>
  <si>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</si>
  <si>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</si>
  <si>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</si>
  <si>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</si>
  <si>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</si>
  <si>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</si>
  <si>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</si>
  <si>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</si>
  <si>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</si>
  <si>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</si>
  <si>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</si>
  <si>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</si>
  <si>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</si>
  <si>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</si>
  <si>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</si>
  <si>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</si>
  <si>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</si>
  <si>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</si>
  <si>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</si>
  <si>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</si>
  <si>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</si>
  <si>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</si>
  <si>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</si>
  <si>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</si>
  <si>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</si>
  <si>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</si>
  <si>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</si>
  <si>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</si>
  <si>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</si>
  <si>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</si>
  <si>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</si>
  <si>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</si>
  <si>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</si>
  <si>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</si>
  <si>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</si>
  <si>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</si>
  <si>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</si>
  <si>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</si>
  <si>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</si>
  <si>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</si>
  <si>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</si>
  <si>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</si>
  <si>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</si>
  <si>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</si>
  <si>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</si>
  <si>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</si>
  <si>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</si>
  <si>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</si>
  <si>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</si>
  <si>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</si>
  <si>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</si>
  <si>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</si>
  <si>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</si>
  <si>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</si>
  <si>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</si>
  <si>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</si>
  <si>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</si>
  <si>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</si>
  <si>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</si>
  <si>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</si>
  <si>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</si>
  <si>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</si>
  <si>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</si>
  <si>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</si>
  <si>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</si>
  <si>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</si>
  <si>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</si>
  <si>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</si>
  <si>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</si>
  <si>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</si>
  <si>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</si>
  <si>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</si>
  <si>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</si>
  <si>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</si>
  <si>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</si>
  <si>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</si>
  <si>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</si>
  <si>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</si>
  <si>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</si>
  <si>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</si>
  <si>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</si>
  <si>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</si>
  <si>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</si>
  <si>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</si>
  <si>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</si>
  <si>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</si>
  <si>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</si>
  <si>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</si>
  <si>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</si>
  <si>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</si>
  <si>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</si>
  <si>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</si>
  <si>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</si>
  <si>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</si>
  <si>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</si>
  <si>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</si>
  <si>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</si>
  <si>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</si>
  <si>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</si>
  <si>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</si>
  <si>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</si>
  <si>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</si>
  <si>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</si>
  <si>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</si>
  <si>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</si>
  <si>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</si>
  <si>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</si>
  <si>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</si>
  <si>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</si>
  <si>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</si>
  <si>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</si>
  <si>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</si>
  <si>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</si>
  <si>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</si>
  <si>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</si>
  <si>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</si>
  <si>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</si>
  <si>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</si>
  <si>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</si>
  <si>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</si>
  <si>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</si>
  <si>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</si>
  <si>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</si>
  <si>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</si>
  <si>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</si>
  <si>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</si>
  <si>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</si>
  <si>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</si>
  <si>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</si>
  <si>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</si>
  <si>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</si>
  <si>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</si>
  <si>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</si>
  <si>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</si>
  <si>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</si>
  <si>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</si>
  <si>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</si>
  <si>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</si>
  <si>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</si>
  <si>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</si>
  <si>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</si>
  <si>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</si>
  <si>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</si>
  <si>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</si>
  <si>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</si>
  <si>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</si>
  <si>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</si>
  <si>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</si>
  <si>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</si>
  <si>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</si>
  <si>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</si>
  <si>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</si>
  <si>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</si>
  <si>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</si>
  <si>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</si>
  <si>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</si>
  <si>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</si>
  <si>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</si>
  <si>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</si>
  <si>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</si>
  <si>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</si>
  <si>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</si>
  <si>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</si>
  <si>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</si>
  <si>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</si>
  <si>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</si>
  <si>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</si>
  <si>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</si>
  <si>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</si>
  <si>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</si>
  <si>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</si>
  <si>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</si>
  <si>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</si>
  <si>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</si>
  <si>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</si>
  <si>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</si>
  <si>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</si>
  <si>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</si>
  <si>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</si>
  <si>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</si>
  <si>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</si>
  <si>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</si>
  <si>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</si>
  <si>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</si>
  <si>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</si>
  <si>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</si>
  <si>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</si>
  <si>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</si>
  <si>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</si>
  <si>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</si>
  <si>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</si>
  <si>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</si>
  <si>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</si>
  <si>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</si>
  <si>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</si>
  <si>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</si>
  <si>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</si>
  <si>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</si>
  <si>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</si>
  <si>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</si>
  <si>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</si>
  <si>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</si>
  <si>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</si>
  <si>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</si>
  <si>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</si>
  <si>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</si>
  <si>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</si>
  <si>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</si>
  <si>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</si>
  <si>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</si>
  <si>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</si>
  <si>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</si>
  <si>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</si>
  <si>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</si>
  <si>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</si>
  <si>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</si>
  <si>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</si>
  <si>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</si>
  <si>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</si>
  <si>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</si>
  <si>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</si>
  <si>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</si>
  <si>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</si>
  <si>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</si>
  <si>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</si>
  <si>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</si>
  <si>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</si>
  <si>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</si>
  <si>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</si>
  <si>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</si>
  <si>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</si>
  <si>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</si>
  <si>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</si>
  <si>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</si>
  <si>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</si>
  <si>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</si>
  <si>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</si>
  <si>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</si>
  <si>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</si>
  <si>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</si>
  <si>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</si>
  <si>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</si>
  <si>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</si>
  <si>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</si>
  <si>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</si>
  <si>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</si>
  <si>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</si>
  <si>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</si>
  <si>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</si>
  <si>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</si>
  <si>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</si>
  <si>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</si>
  <si>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</si>
  <si>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</si>
  <si>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</si>
  <si>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</si>
  <si>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</si>
  <si>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</si>
  <si>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</si>
  <si>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</si>
  <si>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</si>
  <si>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</si>
  <si>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</si>
  <si>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</si>
  <si>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</si>
  <si>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</si>
  <si>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</si>
  <si>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</si>
  <si>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</si>
  <si>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</si>
  <si>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</si>
  <si>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</si>
  <si>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</si>
  <si>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</si>
  <si>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</si>
  <si>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</si>
  <si>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</si>
  <si>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</si>
  <si>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</si>
  <si>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</si>
  <si>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</si>
  <si>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</si>
  <si>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</si>
  <si>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</si>
  <si>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</si>
  <si>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</si>
  <si>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</si>
  <si>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</si>
  <si>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</si>
  <si>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</si>
  <si>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</si>
  <si>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</si>
  <si>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</si>
  <si>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</si>
  <si>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</si>
  <si>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</si>
  <si>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</si>
  <si>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</si>
  <si>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</si>
  <si>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</si>
  <si>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</si>
  <si>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</si>
  <si>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</si>
  <si>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</si>
  <si>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</si>
  <si>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</si>
  <si>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</si>
  <si>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</si>
  <si>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</si>
  <si>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</si>
  <si>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</si>
  <si>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</si>
  <si>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</si>
  <si>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</si>
  <si>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</si>
  <si>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</si>
  <si>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</si>
  <si>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</si>
  <si>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</si>
  <si>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</si>
  <si>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</si>
  <si>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</si>
  <si>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</si>
  <si>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</si>
  <si>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</si>
  <si>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</si>
  <si>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</si>
  <si>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</si>
  <si>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</si>
  <si>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</si>
  <si>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</si>
  <si>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</si>
  <si>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</si>
  <si>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</si>
  <si>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</si>
  <si>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</si>
  <si>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</si>
  <si>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</si>
  <si>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</si>
  <si>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</si>
  <si>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</si>
  <si>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</si>
  <si>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</si>
  <si>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</si>
  <si>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</si>
  <si>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</si>
  <si>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</si>
  <si>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</si>
  <si>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</si>
  <si>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</si>
  <si>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</si>
  <si>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</si>
  <si>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</si>
  <si>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</si>
  <si>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</si>
  <si>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</si>
  <si>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</si>
  <si>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</si>
  <si>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</si>
  <si>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</si>
  <si>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</si>
  <si>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</si>
  <si>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</si>
  <si>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</si>
  <si>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</si>
  <si>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</si>
  <si>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</si>
  <si>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</si>
  <si>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</si>
  <si>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</si>
  <si>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</si>
  <si>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</si>
  <si>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</si>
  <si>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</si>
  <si>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</si>
  <si>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</si>
  <si>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</si>
  <si>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</si>
  <si>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</si>
  <si>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</si>
  <si>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</si>
  <si>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</si>
  <si>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</si>
  <si>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</si>
  <si>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</si>
  <si>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</si>
  <si>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</si>
  <si>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</si>
  <si>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</si>
  <si>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</si>
  <si>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</si>
  <si>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</si>
  <si>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</si>
  <si>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</si>
  <si>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</si>
  <si>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</si>
  <si>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</si>
  <si>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</si>
  <si>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</si>
  <si>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</si>
  <si>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</si>
  <si>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</si>
  <si>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</si>
  <si>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</si>
  <si>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</si>
  <si>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</si>
  <si>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</si>
  <si>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</si>
  <si>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</si>
  <si>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</si>
  <si>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</si>
  <si>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</si>
  <si>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</si>
  <si>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</si>
  <si>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</si>
  <si>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</si>
  <si>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</si>
  <si>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</si>
  <si>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</si>
  <si>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</si>
  <si>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</si>
  <si>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</si>
  <si>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</si>
  <si>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</si>
  <si>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</si>
  <si>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</si>
  <si>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</si>
  <si>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</si>
  <si>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</si>
  <si>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</si>
  <si>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</si>
  <si>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</si>
  <si>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</si>
  <si>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</si>
  <si>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</si>
  <si>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</si>
  <si>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</si>
  <si>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</si>
  <si>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</si>
  <si>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</si>
  <si>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</si>
  <si>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</si>
  <si>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</si>
  <si>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</si>
  <si>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</si>
  <si>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</si>
  <si>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</si>
  <si>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</si>
  <si>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</si>
  <si>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</si>
  <si>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</si>
  <si>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</si>
  <si>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</si>
  <si>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</si>
  <si>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</si>
  <si>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</si>
  <si>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</si>
  <si>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</si>
  <si>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</si>
  <si>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</si>
  <si>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</si>
  <si>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</si>
  <si>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</si>
  <si>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</si>
  <si>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</si>
  <si>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</si>
  <si>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</si>
  <si>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</si>
  <si>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</si>
  <si>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</si>
  <si>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</si>
  <si>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</si>
  <si>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</si>
  <si>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</si>
  <si>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</si>
  <si>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</si>
  <si>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</si>
  <si>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</si>
  <si>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</si>
  <si>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</si>
  <si>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</si>
  <si>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</si>
  <si>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</si>
  <si>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</si>
  <si>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</si>
  <si>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</si>
  <si>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</si>
  <si>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</si>
  <si>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</si>
  <si>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</si>
  <si>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</si>
  <si>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</si>
  <si>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</si>
  <si>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</si>
  <si>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</si>
  <si>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</si>
  <si>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</si>
  <si>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</si>
  <si>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</si>
  <si>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</si>
  <si>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</si>
  <si>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</si>
  <si>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</si>
  <si>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</si>
  <si>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</si>
  <si>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</si>
  <si>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</si>
  <si>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</si>
  <si>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</si>
  <si>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</si>
  <si>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</si>
  <si>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</si>
  <si>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</si>
  <si>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</si>
  <si>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</si>
  <si>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</si>
  <si>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</si>
  <si>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</si>
  <si>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</si>
  <si>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</si>
  <si>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</si>
  <si>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</si>
  <si>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</si>
  <si>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</si>
  <si>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</si>
  <si>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</si>
  <si>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</si>
  <si>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</si>
  <si>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</si>
  <si>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</si>
  <si>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</si>
  <si>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</si>
  <si>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</si>
  <si>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</si>
  <si>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</si>
  <si>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</si>
  <si>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</si>
  <si>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</si>
  <si>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</si>
  <si>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</si>
  <si>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</si>
  <si>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</si>
  <si>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</si>
  <si>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</si>
  <si>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</si>
  <si>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</si>
  <si>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</si>
  <si>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</si>
  <si>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</si>
  <si>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</si>
  <si>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</si>
  <si>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</si>
  <si>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</si>
  <si>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</si>
  <si>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</si>
  <si>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</si>
  <si>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</si>
  <si>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</si>
  <si>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</si>
  <si>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</si>
  <si>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</si>
  <si>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</si>
  <si>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</si>
  <si>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</si>
  <si>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</si>
  <si>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</si>
  <si>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</si>
  <si>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</si>
  <si>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</si>
  <si>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</si>
  <si>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</si>
  <si>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</si>
  <si>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</si>
  <si>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</si>
  <si>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</si>
  <si>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</si>
  <si>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</si>
  <si>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</si>
  <si>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</si>
  <si>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</si>
  <si>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</si>
  <si>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</si>
  <si>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</si>
  <si>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</si>
  <si>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</si>
  <si>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</si>
  <si>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</si>
  <si>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</si>
  <si>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</si>
  <si>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</si>
  <si>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</si>
  <si>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</si>
  <si>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</si>
  <si>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</si>
  <si>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</si>
  <si>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</si>
  <si>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</si>
  <si>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</si>
  <si>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</si>
  <si>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</si>
  <si>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</si>
  <si>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</si>
  <si>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</si>
  <si>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</si>
  <si>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</si>
  <si>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</si>
  <si>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</si>
  <si>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</si>
  <si>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</si>
  <si>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</si>
  <si>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</si>
  <si>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</si>
  <si>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</si>
  <si>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</si>
  <si>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</si>
  <si>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</si>
  <si>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</si>
  <si>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</si>
  <si>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</si>
  <si>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</si>
  <si>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</si>
  <si>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</si>
  <si>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</si>
  <si>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</si>
  <si>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</si>
  <si>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</si>
  <si>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</si>
  <si>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</si>
  <si>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</si>
  <si>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</si>
  <si>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</si>
  <si>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</si>
  <si>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</si>
  <si>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</si>
  <si>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</si>
  <si>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</si>
  <si>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</si>
  <si>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</si>
  <si>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</si>
  <si>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</si>
  <si>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</si>
  <si>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</si>
  <si>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</si>
  <si>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</si>
  <si>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</si>
  <si>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</si>
  <si>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</si>
  <si>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</si>
  <si>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</si>
  <si>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</si>
  <si>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</si>
  <si>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</si>
  <si>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</si>
  <si>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</si>
  <si>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</si>
  <si>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</si>
  <si>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</si>
  <si>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</si>
  <si>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</si>
  <si>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</si>
  <si>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</si>
  <si>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</si>
  <si>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</si>
  <si>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</si>
  <si>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</si>
  <si>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</si>
  <si>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</si>
  <si>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</si>
  <si>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</si>
  <si>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</si>
  <si>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</si>
  <si>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</si>
  <si>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</si>
  <si>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</si>
  <si>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</si>
  <si>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</si>
  <si>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</si>
  <si>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</si>
  <si>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</si>
  <si>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</si>
  <si>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</si>
  <si>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</si>
  <si>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</si>
  <si>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</si>
  <si>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</si>
  <si>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</si>
  <si>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</si>
  <si>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</si>
  <si>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</si>
  <si>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</si>
  <si>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</si>
  <si>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</si>
  <si>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</si>
  <si>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</si>
  <si>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</si>
  <si>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</si>
  <si>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</si>
  <si>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</si>
  <si>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</si>
  <si>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</si>
  <si>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</si>
  <si>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</si>
  <si>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</si>
  <si>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</si>
  <si>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</si>
  <si>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</si>
  <si>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</si>
  <si>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</si>
  <si>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</si>
  <si>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</si>
  <si>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</si>
  <si>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</si>
  <si>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</si>
  <si>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</si>
  <si>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</si>
  <si>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</si>
  <si>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</si>
  <si>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</si>
  <si>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</si>
  <si>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</si>
  <si>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</si>
  <si>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</si>
  <si>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</si>
  <si>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</si>
  <si>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</si>
  <si>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</si>
  <si>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</si>
  <si>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</si>
  <si>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</si>
  <si>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</si>
  <si>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</si>
  <si>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</si>
  <si>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</si>
  <si>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</si>
  <si>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</si>
  <si>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</si>
  <si>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</si>
  <si>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</si>
  <si>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</si>
  <si>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</si>
  <si>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</si>
  <si>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</si>
  <si>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</si>
  <si>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</si>
  <si>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</si>
  <si>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</si>
  <si>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</si>
  <si>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</si>
  <si>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</si>
  <si>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</si>
  <si>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</si>
  <si>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</si>
  <si>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</si>
  <si>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</si>
  <si>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</si>
  <si>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</si>
  <si>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</si>
  <si>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</si>
  <si>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</si>
  <si>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</si>
  <si>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</si>
  <si>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</si>
  <si>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</si>
  <si>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</si>
  <si>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</si>
  <si>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</si>
  <si>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</si>
  <si>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</si>
  <si>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</si>
  <si>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</si>
  <si>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</si>
  <si>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</si>
  <si>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</si>
  <si>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</si>
  <si>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</si>
  <si>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</si>
  <si>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</si>
  <si>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</si>
  <si>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</si>
  <si>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</si>
  <si>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</si>
  <si>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</si>
  <si>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</si>
  <si>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</si>
  <si>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</si>
  <si>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</si>
  <si>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</si>
  <si>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</si>
  <si>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</si>
  <si>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</si>
  <si>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</si>
  <si>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</si>
  <si>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</si>
  <si>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</si>
  <si>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</si>
  <si>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</si>
  <si>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</si>
  <si>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</si>
  <si>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</si>
  <si>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</si>
  <si>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</si>
  <si>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</si>
  <si>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</si>
  <si>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</si>
  <si>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</si>
  <si>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</si>
  <si>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</si>
  <si>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</si>
  <si>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</si>
  <si>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</si>
  <si>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</si>
  <si>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</si>
  <si>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</si>
  <si>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</si>
  <si>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</si>
  <si>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</si>
  <si>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</si>
  <si>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</si>
  <si>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</si>
  <si>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</si>
  <si>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</si>
  <si>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</si>
  <si>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</si>
  <si>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</si>
  <si>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</si>
  <si>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</si>
  <si>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</si>
  <si>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</si>
  <si>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</si>
  <si>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</si>
  <si>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</si>
  <si>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</si>
  <si>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</si>
  <si>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</si>
  <si>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</si>
  <si>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</si>
  <si>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</si>
  <si>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</si>
  <si>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</si>
  <si>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</si>
  <si>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</si>
  <si>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</si>
  <si>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</si>
  <si>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</si>
  <si>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</si>
  <si>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</si>
  <si>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</si>
  <si>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</si>
  <si>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</si>
  <si>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</si>
  <si>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</si>
  <si>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</si>
  <si>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</si>
  <si>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</si>
  <si>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</si>
  <si>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</si>
  <si>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</si>
  <si>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</si>
  <si>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</si>
  <si>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</si>
  <si>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</si>
  <si>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</si>
  <si>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</si>
  <si>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</si>
  <si>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</si>
  <si>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</si>
  <si>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</si>
  <si>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</si>
  <si>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</si>
  <si>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</si>
  <si>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</si>
  <si>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</si>
  <si>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</si>
  <si>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</si>
  <si>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</si>
  <si>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</si>
  <si>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</si>
  <si>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</si>
  <si>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</si>
  <si>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</si>
  <si>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</si>
  <si>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</si>
  <si>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</si>
  <si>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</si>
  <si>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</si>
  <si>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</si>
  <si>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</si>
  <si>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</si>
  <si>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</si>
  <si>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</si>
  <si>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</si>
  <si>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</si>
  <si>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</si>
  <si>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</si>
  <si>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</si>
  <si>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</si>
  <si>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</si>
  <si>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</si>
  <si>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</si>
  <si>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</si>
  <si>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</si>
  <si>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</si>
  <si>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</si>
  <si>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</si>
  <si>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</si>
  <si>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</si>
  <si>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</si>
  <si>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</si>
  <si>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</si>
  <si>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</si>
  <si>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</si>
  <si>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</si>
  <si>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</si>
  <si>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</si>
  <si>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</si>
  <si>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</si>
  <si>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</si>
  <si>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</si>
  <si>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</si>
  <si>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</si>
  <si>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</si>
  <si>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</si>
  <si>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</si>
  <si>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</si>
  <si>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</si>
  <si>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</si>
  <si>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</si>
  <si>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</si>
  <si>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</si>
  <si>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</si>
  <si>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</si>
  <si>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</si>
  <si>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</si>
  <si>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</si>
  <si>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</si>
  <si>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</si>
  <si>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</si>
  <si>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</si>
  <si>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</si>
  <si>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</si>
  <si>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</si>
  <si>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</si>
  <si>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</si>
  <si>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</si>
  <si>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</si>
  <si>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</si>
  <si>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</si>
  <si>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</si>
  <si>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</si>
  <si>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</si>
  <si>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</si>
  <si>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</si>
  <si>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</si>
  <si>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</si>
  <si>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</si>
  <si>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</si>
  <si>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</si>
  <si>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</si>
  <si>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</si>
  <si>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</si>
  <si>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</si>
  <si>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</si>
  <si>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</si>
  <si>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</si>
  <si>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</si>
  <si>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</si>
  <si>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</si>
  <si>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</si>
  <si>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</si>
  <si>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</si>
  <si>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</si>
  <si>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</si>
  <si>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</si>
  <si>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</si>
  <si>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</si>
  <si>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</si>
  <si>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</si>
  <si>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</si>
  <si>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</si>
  <si>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</si>
  <si>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</si>
  <si>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</si>
  <si>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</si>
  <si>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</si>
  <si>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</si>
  <si>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</si>
  <si>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</si>
  <si>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</si>
  <si>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</si>
  <si>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</si>
  <si>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</si>
  <si>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</si>
  <si>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</si>
  <si>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</si>
  <si>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</si>
  <si>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</si>
  <si>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</si>
  <si>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</si>
  <si>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</si>
  <si>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</si>
  <si>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</si>
  <si>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</si>
  <si>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</si>
  <si>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</si>
  <si>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</si>
  <si>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</si>
  <si>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</si>
  <si>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</si>
  <si>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</si>
  <si>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</si>
  <si>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</si>
  <si>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</si>
  <si>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</si>
  <si>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</si>
  <si>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</si>
  <si>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</si>
  <si>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</si>
  <si>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</si>
  <si>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</si>
  <si>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</si>
  <si>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</si>
  <si>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</si>
  <si>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</si>
  <si>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</si>
  <si>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</si>
  <si>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</si>
  <si>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</si>
  <si>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</si>
  <si>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</si>
  <si>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</si>
  <si>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</si>
  <si>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</si>
  <si>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</si>
  <si>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</si>
  <si>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</si>
  <si>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</si>
  <si>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</si>
  <si>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</si>
  <si>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</si>
  <si>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</si>
  <si>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</si>
  <si>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</si>
  <si>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</si>
  <si>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</si>
  <si>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</si>
  <si>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</si>
  <si>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</si>
  <si>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</si>
  <si>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</si>
  <si>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</si>
  <si>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</si>
  <si>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</si>
  <si>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</si>
  <si>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</si>
  <si>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</si>
  <si>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</si>
  <si>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</si>
  <si>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</si>
  <si>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</si>
  <si>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</si>
  <si>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</si>
  <si>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</si>
  <si>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</si>
  <si>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</si>
  <si>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</si>
  <si>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</si>
  <si>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</si>
  <si>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</si>
  <si>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</si>
  <si>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</si>
  <si>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</si>
  <si>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</si>
  <si>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</si>
  <si>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</si>
  <si>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</si>
  <si>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</si>
  <si>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</si>
  <si>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</si>
  <si>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</si>
  <si>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</si>
  <si>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</si>
  <si>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</si>
  <si>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</si>
  <si>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</si>
  <si>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</si>
  <si>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</si>
  <si>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</si>
  <si>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</si>
  <si>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</si>
  <si>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</si>
  <si>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</si>
  <si>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</si>
  <si>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</si>
  <si>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</si>
  <si>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</si>
  <si>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</si>
  <si>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</si>
  <si>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</si>
  <si>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</si>
  <si>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</si>
  <si>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</si>
  <si>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</si>
  <si>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</si>
  <si>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</si>
  <si>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</si>
  <si>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</si>
  <si>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</si>
  <si>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</si>
  <si>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</si>
  <si>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</si>
  <si>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</si>
  <si>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</si>
  <si>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</si>
  <si>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</si>
  <si>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</si>
  <si>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</si>
  <si>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</si>
  <si>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</si>
  <si>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</si>
  <si>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</si>
  <si>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</si>
  <si>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</si>
  <si>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</si>
  <si>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</si>
  <si>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</si>
  <si>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</si>
  <si>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</si>
  <si>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</si>
  <si>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</si>
  <si>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</si>
  <si>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</si>
  <si>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</si>
  <si>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</si>
  <si>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</si>
  <si>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</si>
  <si>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</si>
  <si>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</si>
  <si>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</si>
  <si>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</si>
  <si>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</si>
  <si>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</si>
  <si>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</si>
  <si>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</si>
  <si>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</si>
  <si>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</si>
  <si>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</si>
  <si>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</si>
  <si>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</si>
  <si>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</si>
  <si>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</si>
  <si>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</si>
  <si>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</si>
  <si>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</si>
  <si>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</si>
  <si>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</si>
  <si>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</si>
  <si>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</si>
  <si>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</si>
  <si>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</si>
  <si>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</si>
  <si>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</si>
  <si>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</si>
  <si>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</si>
  <si>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</si>
  <si>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</si>
  <si>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</si>
  <si>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</si>
  <si>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</si>
  <si>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</si>
  <si>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</si>
  <si>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</si>
  <si>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</si>
  <si>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</si>
  <si>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</si>
  <si>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</si>
  <si>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</si>
  <si>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</si>
  <si>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</si>
  <si>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</si>
  <si>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</si>
  <si>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</si>
  <si>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</si>
  <si>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</si>
  <si>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</si>
  <si>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</si>
  <si>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</si>
  <si>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</si>
  <si>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</si>
  <si>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</si>
  <si>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</si>
  <si>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</si>
  <si>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</si>
  <si>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</si>
  <si>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</si>
  <si>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</si>
  <si>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</si>
  <si>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</si>
  <si>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</si>
  <si>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</si>
  <si>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</si>
  <si>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</si>
  <si>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</si>
  <si>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</si>
  <si>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</si>
  <si>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</si>
  <si>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</si>
  <si>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</si>
  <si>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</si>
  <si>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</si>
  <si>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</si>
  <si>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</si>
  <si>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</si>
  <si>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</si>
  <si>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</si>
  <si>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</si>
  <si>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</si>
  <si>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</si>
  <si>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</si>
  <si>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</si>
  <si>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</si>
  <si>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</si>
  <si>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</si>
  <si>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</si>
  <si>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</si>
  <si>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</si>
  <si>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</si>
  <si>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</si>
  <si>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</si>
  <si>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</si>
  <si>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</si>
  <si>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</si>
  <si>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</si>
  <si>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</si>
  <si>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</si>
  <si>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</si>
  <si>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</si>
  <si>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</si>
  <si>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</si>
  <si>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</si>
  <si>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</si>
  <si>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</si>
  <si>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</si>
  <si>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</si>
  <si>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</si>
  <si>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</si>
  <si>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</si>
  <si>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</si>
  <si>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</si>
  <si>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</si>
  <si>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</si>
  <si>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</si>
  <si>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</si>
  <si>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</si>
  <si>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</si>
  <si>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</si>
  <si>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</si>
  <si>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</si>
  <si>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</si>
  <si>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</si>
  <si>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</si>
  <si>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</si>
  <si>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</si>
  <si>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</si>
  <si>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</si>
  <si>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</si>
  <si>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</si>
  <si>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</si>
  <si>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</si>
  <si>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</si>
  <si>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</si>
  <si>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</si>
  <si>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</si>
  <si>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</si>
  <si>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</si>
  <si>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</si>
  <si>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</si>
  <si>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</si>
  <si>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</si>
  <si>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</si>
  <si>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</si>
  <si>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</si>
  <si>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</si>
  <si>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</si>
  <si>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</si>
  <si>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</si>
  <si>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</si>
  <si>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</si>
  <si>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</si>
  <si>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</si>
  <si>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</si>
  <si>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</si>
  <si>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</si>
  <si>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</si>
  <si>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</si>
  <si>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</si>
  <si>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</si>
  <si>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</si>
  <si>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</si>
  <si>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</si>
  <si>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</si>
  <si>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</si>
  <si>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</si>
  <si>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</si>
  <si>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</si>
  <si>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</si>
  <si>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</si>
  <si>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</si>
  <si>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</si>
  <si>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</si>
  <si>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</si>
  <si>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</si>
  <si>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</si>
  <si>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</si>
  <si>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</si>
  <si>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</si>
  <si>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</si>
  <si>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</si>
  <si>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</si>
  <si>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</si>
  <si>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</si>
  <si>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</si>
  <si>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</si>
  <si>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</si>
  <si>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</si>
  <si>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</si>
  <si>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</si>
  <si>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</si>
  <si>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</si>
  <si>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</si>
  <si>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</si>
  <si>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</si>
  <si>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</si>
  <si>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</si>
  <si>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</si>
  <si>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</si>
  <si>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</si>
  <si>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</si>
  <si>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</si>
  <si>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</si>
  <si>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</si>
  <si>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</si>
  <si>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</si>
  <si>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</si>
  <si>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</si>
  <si>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</si>
  <si>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</si>
  <si>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</si>
  <si>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</si>
  <si>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</si>
  <si>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</si>
  <si>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</si>
  <si>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</si>
  <si>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</si>
  <si>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</si>
  <si>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</si>
  <si>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</si>
  <si>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</si>
  <si>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</si>
  <si>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</si>
  <si>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</si>
  <si>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</si>
  <si>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</si>
  <si>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</si>
  <si>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</si>
  <si>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</si>
  <si>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</si>
  <si>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</si>
  <si>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</si>
  <si>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</si>
  <si>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</si>
  <si>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</si>
  <si>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</si>
  <si>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</si>
  <si>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</si>
  <si>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</si>
  <si>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</si>
  <si>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</si>
  <si>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</si>
  <si>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</si>
  <si>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</si>
  <si>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</si>
  <si>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</si>
  <si>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</si>
  <si>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</si>
  <si>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</si>
  <si>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</si>
  <si>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</si>
  <si>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</si>
  <si>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</si>
  <si>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</si>
  <si>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</si>
  <si>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</si>
  <si>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</si>
  <si>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</si>
  <si>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</si>
  <si>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</si>
  <si>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</si>
  <si>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</si>
  <si>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</si>
  <si>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</si>
  <si>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</si>
  <si>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</si>
  <si>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</si>
  <si>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</si>
  <si>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</si>
  <si>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</si>
  <si>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</si>
  <si>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</si>
  <si>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</si>
  <si>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</si>
  <si>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</si>
  <si>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</si>
  <si>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</si>
  <si>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</si>
  <si>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</si>
  <si>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</si>
  <si>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</si>
  <si>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</si>
  <si>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</si>
  <si>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</si>
  <si>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</si>
  <si>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</si>
  <si>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</si>
  <si>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</si>
  <si>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</si>
  <si>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</si>
  <si>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</si>
  <si>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</si>
  <si>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</si>
  <si>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</si>
  <si>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</si>
  <si>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</si>
  <si>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</si>
  <si>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</si>
  <si>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</si>
  <si>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</si>
  <si>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</si>
  <si>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</si>
  <si>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</si>
  <si>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</si>
  <si>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</si>
  <si>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</si>
  <si>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</si>
  <si>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</si>
  <si>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</si>
  <si>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</si>
  <si>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</si>
  <si>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</si>
  <si>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</si>
  <si>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</si>
  <si>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</si>
  <si>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</si>
  <si>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</si>
  <si>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</si>
  <si>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</si>
  <si>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</si>
  <si>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</si>
  <si>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</si>
  <si>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</si>
  <si>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</si>
  <si>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</si>
  <si>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</si>
  <si>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</si>
  <si>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</si>
  <si>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</si>
  <si>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</si>
  <si>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</si>
  <si>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</si>
  <si>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</si>
  <si>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</si>
  <si>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</si>
  <si>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</si>
  <si>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</si>
  <si>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</si>
  <si>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</si>
  <si>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</si>
  <si>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</si>
  <si>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</si>
  <si>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</si>
  <si>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</si>
  <si>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</si>
  <si>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</si>
  <si>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</si>
  <si>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</si>
  <si>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</si>
  <si>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</si>
  <si>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</si>
  <si>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</si>
  <si>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</si>
  <si>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</si>
  <si>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</si>
  <si>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</si>
  <si>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</si>
  <si>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</si>
  <si>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</si>
  <si>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</si>
  <si>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</si>
  <si>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</si>
  <si>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</si>
  <si>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</si>
  <si>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</si>
  <si>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</si>
  <si>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</si>
  <si>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</si>
  <si>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</si>
  <si>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</si>
  <si>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</si>
  <si>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</si>
  <si>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</si>
  <si>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</si>
  <si>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</si>
  <si>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</si>
  <si>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</si>
  <si>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</si>
  <si>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</si>
  <si>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</si>
  <si>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</si>
  <si>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</si>
  <si>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</si>
  <si>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</si>
  <si>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</si>
  <si>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</si>
  <si>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</si>
  <si>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</si>
  <si>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</si>
  <si>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</si>
  <si>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</si>
  <si>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</si>
  <si>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</si>
  <si>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</si>
  <si>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</si>
  <si>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</si>
  <si>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</si>
  <si>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</si>
  <si>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</si>
  <si>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</si>
  <si>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</si>
  <si>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</si>
  <si>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</si>
  <si>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</si>
  <si>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</si>
  <si>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</si>
  <si>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</si>
  <si>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</si>
  <si>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</si>
  <si>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</si>
  <si>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</si>
  <si>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</si>
  <si>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</si>
  <si>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</si>
  <si>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</si>
  <si>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</si>
  <si>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</si>
  <si>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</si>
  <si>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</si>
  <si>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</si>
  <si>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</si>
  <si>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</si>
  <si>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</si>
  <si>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</si>
  <si>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</si>
  <si>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</si>
  <si>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</si>
  <si>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</si>
  <si>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</si>
  <si>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</si>
  <si>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</si>
  <si>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</si>
  <si>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</si>
  <si>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</si>
  <si>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</si>
  <si>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</si>
  <si>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</si>
  <si>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</si>
  <si>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</si>
  <si>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</si>
  <si>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</si>
  <si>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</si>
  <si>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</si>
  <si>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</si>
  <si>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</si>
  <si>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</si>
  <si>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</si>
  <si>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</si>
  <si>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</si>
  <si>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</si>
  <si>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</si>
  <si>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</si>
  <si>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</si>
  <si>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</si>
  <si>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</si>
  <si>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</si>
  <si>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</si>
  <si>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</si>
  <si>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</si>
  <si>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</si>
  <si>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</si>
  <si>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</si>
  <si>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</si>
  <si>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</si>
  <si>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</si>
  <si>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</si>
  <si>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</si>
  <si>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</si>
  <si>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</si>
  <si>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</si>
  <si>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</si>
  <si>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</si>
  <si>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</si>
  <si>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</si>
  <si>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</si>
  <si>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</si>
  <si>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</si>
  <si>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</si>
  <si>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</si>
  <si>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</si>
  <si>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</si>
  <si>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</si>
  <si>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</si>
  <si>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</si>
  <si>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</si>
  <si>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</si>
  <si>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</si>
  <si>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</si>
  <si>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</si>
  <si>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</si>
  <si>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</si>
  <si>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</si>
  <si>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</si>
  <si>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</si>
  <si>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</si>
  <si>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</si>
  <si>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</si>
  <si>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</si>
  <si>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</si>
  <si>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</si>
  <si>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</si>
  <si>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</si>
  <si>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</si>
  <si>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</si>
  <si>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</si>
  <si>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</si>
  <si>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</si>
  <si>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</si>
  <si>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</si>
  <si>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</si>
  <si>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</si>
  <si>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</si>
  <si>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</si>
  <si>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</si>
  <si>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</si>
  <si>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</si>
  <si>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</si>
  <si>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</si>
  <si>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</si>
  <si>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</si>
  <si>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</si>
  <si>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</si>
  <si>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</si>
  <si>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</si>
  <si>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</si>
  <si>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</si>
  <si>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</si>
  <si>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</si>
  <si>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</si>
  <si>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</si>
  <si>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</si>
  <si>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</si>
  <si>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</si>
  <si>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</si>
  <si>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</si>
  <si>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</si>
  <si>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</si>
  <si>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</si>
  <si>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</si>
  <si>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</si>
  <si>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</si>
  <si>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</si>
  <si>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</si>
  <si>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</si>
  <si>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</si>
  <si>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</si>
  <si>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</si>
  <si>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</si>
  <si>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</si>
  <si>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</si>
  <si>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</si>
  <si>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</si>
  <si>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</si>
  <si>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</si>
  <si>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</si>
  <si>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</si>
  <si>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</si>
  <si>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</si>
  <si>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</si>
  <si>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</si>
  <si>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</si>
  <si>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</si>
  <si>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</si>
  <si>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</si>
  <si>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</si>
  <si>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</si>
  <si>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</si>
  <si>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</si>
  <si>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</si>
  <si>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</si>
  <si>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</si>
  <si>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</si>
  <si>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</si>
  <si>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</si>
  <si>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</si>
  <si>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</si>
  <si>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</si>
  <si>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</si>
  <si>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</si>
  <si>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</si>
  <si>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</si>
  <si>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</si>
  <si>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</si>
  <si>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</si>
  <si>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</si>
  <si>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</si>
  <si>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</si>
  <si>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</si>
  <si>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</si>
  <si>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</si>
  <si>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</si>
  <si>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</si>
  <si>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</si>
  <si>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</si>
  <si>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</si>
  <si>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</si>
  <si>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</si>
  <si>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</si>
  <si>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</si>
  <si>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</si>
  <si>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</si>
  <si>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</si>
  <si>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</si>
  <si>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</si>
  <si>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</si>
  <si>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</si>
  <si>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</si>
  <si>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</si>
  <si>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</si>
  <si>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</si>
  <si>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</si>
  <si>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</si>
  <si>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</si>
  <si>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</si>
  <si>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</si>
  <si>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</si>
  <si>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</si>
  <si>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</si>
  <si>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</si>
  <si>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</si>
  <si>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</si>
  <si>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</si>
  <si>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</si>
  <si>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</si>
  <si>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</si>
  <si>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</si>
  <si>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</si>
  <si>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</si>
  <si>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</si>
  <si>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</si>
  <si>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</si>
  <si>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</si>
  <si>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</si>
  <si>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</si>
  <si>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</si>
  <si>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</si>
  <si>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</si>
  <si>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</si>
  <si>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</si>
  <si>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</si>
  <si>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</si>
  <si>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</si>
  <si>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</si>
  <si>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</si>
  <si>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</si>
  <si>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</si>
  <si>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</si>
  <si>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</si>
  <si>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</si>
  <si>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</si>
  <si>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</si>
  <si>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</si>
  <si>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</si>
  <si>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</si>
  <si>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</si>
  <si>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</si>
  <si>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</si>
  <si>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</si>
  <si>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</si>
  <si>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</si>
  <si>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</si>
  <si>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</si>
  <si>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</si>
  <si>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</si>
  <si>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</si>
  <si>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</si>
  <si>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</si>
  <si>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</si>
  <si>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</si>
  <si>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</si>
  <si>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</si>
  <si>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</si>
  <si>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</si>
  <si>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</si>
  <si>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</si>
  <si>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</si>
  <si>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</si>
  <si>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</si>
  <si>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</si>
  <si>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</si>
  <si>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</si>
  <si>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</si>
  <si>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</si>
  <si>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</si>
  <si>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</si>
  <si>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</si>
  <si>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</si>
  <si>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</si>
  <si>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</si>
  <si>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</si>
  <si>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</si>
  <si>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</si>
  <si>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</si>
  <si>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</si>
  <si>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</si>
  <si>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</si>
  <si>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</si>
  <si>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</si>
  <si>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</si>
  <si>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</si>
  <si>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</si>
  <si>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</si>
  <si>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</si>
  <si>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</si>
  <si>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</si>
  <si>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</si>
  <si>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</si>
  <si>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</si>
  <si>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6"/>
  </si>
  <si>
    <t>1. Smelter Identification Input Column - If you know the Smelter Identification Number, input the number in Column A (columns B, C, E, F, G, I, and J will auto-populate).  Column A does not autopopulate.</t>
    <phoneticPr fontId="26"/>
  </si>
  <si>
    <t>1. Colonne d’entrée de l’identification de la fonderie. Si vous connaissez le numéro d’identification de la fonderie, saisissez-le dans la colonne A (les colonnes B, C, E, F, G, I et J se rempliront automatiquement). La colonne A ne se remplit pas automatiquement.</t>
    <phoneticPr fontId="26"/>
  </si>
  <si>
    <t>1. Eingabespalte Schmelzofenidentifizierung – Wenn Sie die Schmelzofenidentifizierungsnummer kennen, geben Sie die Nummer in Spalte A ein (Spalten B, C, E, F, G, I und J füllen sich automatisch aus).  Spalte A füllt sich nicht automatisch aus.</t>
    <phoneticPr fontId="26"/>
  </si>
  <si>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</si>
  <si>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</si>
  <si>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</si>
  <si>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</si>
  <si>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</si>
  <si>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</si>
  <si>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</si>
  <si>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</si>
  <si>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</si>
  <si>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</si>
  <si>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</si>
  <si>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</si>
  <si>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</si>
  <si>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</si>
  <si>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</si>
  <si>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</si>
  <si>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</si>
  <si>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</si>
  <si>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</si>
  <si>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</si>
  <si>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</si>
  <si>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</si>
  <si>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</si>
  <si>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</si>
  <si>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</si>
  <si>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</si>
  <si>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</si>
  <si>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</si>
  <si>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</si>
  <si>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</si>
  <si>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</si>
  <si>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</si>
  <si>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</si>
  <si>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</si>
  <si>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</si>
  <si>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</si>
  <si>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</si>
  <si>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</si>
  <si>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</si>
  <si>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</si>
  <si>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</si>
  <si>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</si>
  <si>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</si>
  <si>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</si>
  <si>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</si>
  <si>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</si>
  <si>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</si>
  <si>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</si>
  <si>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</si>
  <si>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</si>
  <si>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</si>
  <si>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</si>
  <si>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</si>
  <si>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</si>
  <si>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</si>
  <si>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</si>
  <si>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</si>
  <si>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</si>
  <si>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</si>
  <si>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</si>
  <si>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</si>
  <si>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</si>
  <si>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</si>
  <si>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</si>
  <si>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</si>
  <si>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</si>
  <si>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</si>
  <si>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</si>
  <si>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</si>
  <si>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</si>
  <si>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</si>
  <si>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</si>
  <si>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</si>
  <si>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</si>
  <si>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</si>
  <si>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</si>
  <si>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</si>
  <si>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</si>
  <si>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</si>
  <si>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</si>
  <si>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</si>
  <si>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</si>
  <si>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</si>
  <si>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</si>
  <si>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</si>
  <si>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</si>
  <si>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</si>
  <si>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</si>
  <si>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</si>
  <si>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</si>
  <si>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</si>
  <si>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</si>
  <si>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</si>
  <si>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</si>
  <si>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</si>
  <si>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</si>
  <si>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</si>
  <si>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</si>
  <si>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</si>
  <si>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</si>
  <si>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</si>
  <si>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</si>
  <si>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</si>
  <si>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</si>
  <si>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</si>
  <si>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</si>
  <si>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</si>
  <si>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</si>
  <si>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</si>
  <si>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</si>
  <si>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</si>
  <si>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</si>
  <si>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</si>
  <si>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</si>
  <si>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</si>
  <si>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</si>
  <si>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</si>
  <si>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</si>
  <si>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</si>
  <si>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</si>
  <si>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</si>
  <si>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</si>
  <si>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</si>
  <si>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</si>
  <si>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</si>
  <si>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</si>
  <si>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</si>
  <si>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</si>
  <si>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</si>
  <si>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</si>
  <si>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</si>
  <si>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</si>
  <si>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</si>
  <si>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</si>
  <si>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</si>
  <si>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</si>
  <si>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</si>
  <si>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</si>
  <si>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</si>
  <si>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</si>
  <si>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</si>
  <si>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</si>
  <si>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</si>
  <si>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</si>
  <si>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</si>
  <si>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</si>
  <si>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</si>
  <si>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</si>
  <si>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</si>
  <si>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</si>
  <si>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</si>
  <si>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</si>
  <si>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</si>
  <si>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</si>
  <si>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</si>
  <si>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</si>
  <si>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</si>
  <si>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</si>
  <si>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</si>
  <si>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</si>
  <si>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</si>
  <si>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</si>
  <si>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</si>
  <si>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</si>
  <si>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</si>
  <si>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</si>
  <si>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</si>
  <si>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</si>
  <si>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</si>
  <si>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</si>
  <si>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</si>
  <si>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</si>
  <si>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</si>
  <si>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</si>
  <si>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</si>
  <si>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</si>
  <si>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</si>
  <si>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</si>
  <si>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</si>
  <si>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</si>
  <si>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</si>
  <si>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</si>
  <si>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</si>
  <si>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</si>
  <si>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</si>
  <si>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</si>
  <si>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</si>
  <si>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</si>
  <si>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</si>
  <si>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</si>
  <si>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</si>
  <si>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</si>
  <si>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</si>
  <si>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</si>
  <si>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</si>
  <si>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</si>
  <si>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</si>
  <si>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</si>
  <si>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</si>
  <si>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</si>
  <si>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</si>
  <si>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</si>
  <si>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</si>
  <si>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</si>
  <si>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</si>
  <si>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</si>
  <si>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</si>
  <si>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</si>
  <si>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</si>
  <si>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</si>
  <si>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</si>
  <si>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</si>
  <si>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</si>
  <si>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</si>
  <si>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</si>
  <si>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</si>
  <si>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</si>
  <si>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</si>
  <si>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</si>
  <si>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</si>
  <si>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</si>
  <si>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</si>
  <si>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</si>
  <si>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</si>
  <si>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</si>
  <si>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</si>
  <si>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</si>
  <si>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</si>
  <si>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</si>
  <si>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</si>
  <si>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</si>
  <si>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</si>
  <si>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</si>
  <si>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</si>
  <si>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</si>
  <si>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</si>
  <si>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</si>
  <si>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</si>
  <si>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</si>
  <si>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</si>
  <si>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</si>
  <si>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</si>
  <si>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</si>
  <si>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</si>
  <si>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</si>
  <si>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</si>
  <si>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</si>
  <si>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</si>
  <si>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</si>
  <si>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</si>
  <si>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</si>
  <si>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</si>
  <si>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</si>
  <si>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</si>
  <si>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</si>
  <si>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</si>
  <si>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</si>
  <si>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</si>
  <si>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</si>
  <si>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</si>
  <si>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</si>
  <si>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</si>
  <si>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</si>
  <si>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</si>
  <si>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</si>
  <si>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</si>
  <si>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</si>
  <si>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</si>
  <si>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</si>
  <si>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</si>
  <si>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</si>
  <si>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</si>
  <si>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</si>
  <si>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</si>
  <si>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</si>
  <si>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</si>
  <si>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</si>
  <si>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</si>
  <si>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</si>
  <si>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</si>
  <si>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</si>
  <si>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</si>
  <si>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</si>
  <si>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</si>
  <si>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</si>
  <si>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</si>
  <si>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</si>
  <si>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</si>
  <si>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</si>
  <si>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</si>
  <si>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</si>
  <si>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</si>
  <si>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</si>
  <si>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</si>
  <si>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</si>
  <si>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</si>
  <si>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</si>
  <si>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</si>
  <si>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</si>
  <si>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</si>
  <si>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</si>
  <si>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</si>
  <si>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</si>
  <si>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</si>
  <si>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</si>
  <si>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</si>
  <si>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</si>
  <si>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</si>
  <si>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</si>
  <si>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</si>
  <si>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</si>
  <si>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</si>
  <si>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</si>
  <si>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</si>
  <si>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</si>
  <si>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</si>
  <si>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</si>
  <si>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</si>
  <si>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</si>
  <si>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</si>
  <si>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</si>
  <si>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</si>
  <si>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</si>
  <si>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</si>
  <si>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</si>
  <si>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</si>
  <si>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</si>
  <si>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</si>
  <si>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</si>
  <si>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</si>
  <si>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</si>
  <si>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</si>
  <si>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</si>
  <si>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</si>
  <si>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</si>
  <si>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</si>
  <si>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</si>
  <si>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</si>
  <si>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</si>
  <si>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</si>
  <si>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</si>
  <si>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</si>
  <si>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</si>
  <si>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</si>
  <si>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</si>
  <si>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</si>
  <si>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</si>
  <si>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</si>
  <si>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</si>
  <si>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</si>
  <si>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</si>
  <si>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</si>
  <si>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</si>
  <si>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</si>
  <si>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</si>
  <si>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</si>
  <si>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</si>
  <si>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</si>
  <si>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</si>
  <si>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</si>
  <si>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</si>
  <si>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</si>
  <si>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</si>
  <si>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</si>
  <si>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</si>
  <si>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</si>
  <si>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</si>
  <si>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</si>
  <si>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</si>
  <si>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</si>
  <si>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</si>
  <si>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</si>
  <si>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</si>
  <si>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</si>
  <si>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</si>
  <si>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</si>
  <si>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</si>
  <si>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</si>
  <si>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</si>
  <si>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</si>
  <si>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</si>
  <si>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</si>
  <si>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</si>
  <si>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</si>
  <si>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</si>
  <si>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</si>
  <si>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</si>
  <si>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</si>
  <si>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</si>
  <si>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</si>
  <si>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</si>
  <si>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</si>
  <si>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</si>
  <si>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</si>
  <si>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</si>
  <si>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</si>
  <si>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</si>
  <si>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</si>
  <si>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</si>
  <si>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</si>
  <si>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</si>
  <si>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</si>
  <si>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</si>
  <si>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</si>
  <si>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</si>
  <si>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</si>
  <si>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</si>
  <si>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</si>
  <si>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</si>
  <si>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</si>
  <si>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</si>
  <si>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</si>
  <si>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</si>
  <si>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</si>
  <si>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</si>
  <si>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</si>
  <si>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</si>
  <si>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</si>
  <si>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</si>
  <si>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</si>
  <si>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</si>
  <si>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</si>
  <si>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</si>
  <si>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</si>
  <si>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</si>
  <si>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</si>
  <si>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</si>
  <si>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</si>
  <si>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</si>
  <si>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</si>
  <si>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</si>
  <si>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</si>
  <si>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</si>
  <si>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</si>
  <si>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</si>
  <si>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</si>
  <si>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</si>
  <si>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</si>
  <si>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</si>
  <si>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</si>
  <si>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</si>
  <si>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</si>
  <si>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</si>
  <si>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</si>
  <si>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</si>
  <si>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</si>
  <si>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</si>
  <si>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</si>
  <si>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</si>
  <si>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</si>
  <si>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</si>
  <si>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</si>
  <si>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</si>
  <si>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</si>
  <si>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</si>
  <si>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</si>
  <si>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</si>
  <si>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</si>
  <si>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</si>
  <si>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</si>
  <si>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</si>
  <si>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</si>
  <si>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</si>
  <si>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</si>
  <si>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</si>
  <si>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6"/>
  </si>
  <si>
    <t>G. Do you review due diligence information received from your suppliers against your company’s expectations?</t>
    <phoneticPr fontId="26"/>
  </si>
  <si>
    <t>Known alias</t>
    <phoneticPr fontId="26"/>
  </si>
  <si>
    <t>To ensure all required fields have been populated before submitting to your customers review form for any line items highlighted in red</t>
    <phoneticPr fontId="26"/>
  </si>
  <si>
    <t>Instructions for completing the seven Due Diligence Questions (rows 24 - 65).
Provide answers in ENGLISH only</t>
    <phoneticPr fontId="26"/>
  </si>
  <si>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6"/>
  </si>
  <si>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6"/>
  </si>
  <si>
    <t>C. Do you require your direct suppliers to be DRC conflict-free?</t>
    <phoneticPr fontId="26"/>
  </si>
  <si>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6"/>
  </si>
  <si>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</si>
  <si>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</si>
  <si>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</si>
  <si>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</si>
  <si>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</si>
  <si>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</si>
  <si>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</si>
  <si>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</si>
  <si>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</si>
  <si>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</si>
  <si>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</si>
  <si>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</si>
  <si>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</si>
  <si>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</si>
  <si>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</si>
  <si>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</si>
  <si>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</si>
  <si>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</si>
  <si>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</si>
  <si>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</si>
  <si>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</si>
  <si>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</si>
  <si>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</si>
  <si>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</si>
  <si>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</si>
  <si>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</si>
  <si>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</si>
  <si>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</si>
  <si>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</si>
  <si>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</si>
  <si>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</si>
  <si>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</si>
  <si>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</si>
  <si>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</si>
  <si>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</si>
  <si>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</si>
  <si>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</si>
  <si>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</si>
  <si>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</si>
  <si>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</si>
  <si>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</si>
  <si>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</si>
  <si>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</si>
  <si>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</si>
  <si>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</si>
  <si>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</si>
  <si>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</si>
  <si>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</si>
  <si>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</si>
  <si>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</si>
  <si>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</si>
  <si>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</si>
  <si>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</si>
  <si>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</si>
  <si>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</si>
  <si>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</si>
  <si>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</si>
  <si>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</si>
  <si>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</si>
  <si>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</si>
  <si>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</si>
  <si>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</si>
  <si>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</si>
  <si>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</si>
  <si>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</si>
  <si>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</si>
  <si>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</si>
  <si>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</si>
  <si>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</si>
  <si>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</si>
  <si>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</si>
  <si>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</si>
  <si>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</si>
  <si>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</si>
  <si>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</si>
  <si>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</si>
  <si>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</si>
  <si>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</si>
  <si>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</si>
  <si>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</si>
  <si>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</si>
  <si>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</si>
  <si>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</si>
  <si>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</si>
  <si>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</si>
  <si>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</si>
  <si>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</si>
  <si>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</si>
  <si>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</si>
  <si>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</si>
  <si>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</si>
  <si>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</si>
  <si>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</si>
  <si>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</si>
  <si>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</si>
  <si>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</si>
  <si>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</si>
  <si>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</si>
  <si>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</si>
  <si>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</si>
  <si>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</si>
  <si>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</si>
  <si>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</si>
  <si>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</si>
  <si>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</si>
  <si>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</si>
  <si>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</si>
  <si>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</si>
  <si>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</si>
  <si>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</si>
  <si>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</si>
  <si>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</si>
  <si>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</si>
  <si>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</si>
  <si>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</si>
  <si>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</si>
  <si>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</si>
  <si>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</si>
  <si>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</si>
  <si>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</si>
  <si>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</si>
  <si>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</si>
  <si>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</si>
  <si>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</si>
  <si>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</si>
  <si>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</si>
  <si>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</si>
  <si>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</si>
  <si>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</si>
  <si>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</si>
  <si>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</si>
  <si>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</si>
  <si>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</si>
  <si>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</si>
  <si>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</si>
  <si>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</si>
  <si>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</si>
  <si>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</si>
  <si>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</si>
  <si>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</si>
  <si>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</si>
  <si>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</si>
  <si>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</si>
  <si>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</si>
  <si>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</si>
  <si>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</si>
  <si>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</si>
  <si>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</si>
  <si>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</si>
  <si>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</si>
  <si>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</si>
  <si>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</si>
  <si>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</si>
  <si>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</si>
  <si>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</si>
  <si>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</si>
  <si>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</si>
  <si>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</si>
  <si>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</si>
  <si>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</si>
  <si>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</si>
  <si>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</si>
  <si>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</si>
  <si>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</si>
  <si>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</si>
  <si>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</si>
  <si>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</si>
  <si>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</si>
  <si>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</si>
  <si>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</si>
  <si>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</si>
  <si>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</si>
  <si>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</si>
  <si>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</si>
  <si>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</si>
  <si>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</si>
  <si>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</si>
  <si>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</si>
  <si>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</si>
  <si>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</si>
  <si>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</si>
  <si>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</si>
  <si>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</si>
  <si>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</si>
  <si>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</si>
  <si>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</si>
  <si>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</si>
  <si>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</si>
  <si>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</si>
  <si>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</si>
  <si>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</si>
  <si>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</si>
  <si>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</si>
  <si>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</si>
  <si>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</si>
  <si>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</si>
  <si>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</si>
  <si>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</si>
  <si>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</si>
  <si>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</si>
  <si>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</si>
  <si>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</si>
  <si>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</si>
  <si>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</si>
  <si>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</si>
  <si>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</si>
  <si>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</si>
  <si>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</si>
  <si>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</si>
  <si>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</si>
  <si>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</si>
  <si>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</si>
  <si>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</si>
  <si>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</si>
  <si>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</si>
  <si>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</si>
  <si>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</si>
  <si>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</si>
  <si>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</si>
  <si>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</si>
  <si>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6"/>
  </si>
  <si>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</si>
  <si>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</si>
  <si>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</si>
  <si>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</si>
  <si>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</si>
  <si>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</si>
  <si>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</si>
  <si>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</si>
  <si>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</si>
  <si>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</si>
  <si>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</si>
  <si>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</si>
  <si>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</si>
  <si>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</si>
  <si>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</si>
  <si>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</si>
  <si>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</si>
  <si>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</si>
  <si>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</si>
  <si>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</si>
  <si>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</si>
  <si>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</si>
  <si>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</si>
  <si>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</si>
  <si>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</si>
  <si>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</si>
  <si>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</si>
  <si>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</si>
  <si>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</si>
  <si>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</si>
  <si>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</si>
  <si>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</si>
  <si>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</si>
  <si>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</si>
  <si>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</si>
  <si>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</si>
  <si>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</si>
  <si>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</si>
  <si>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</si>
  <si>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</si>
  <si>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</si>
  <si>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</si>
  <si>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</si>
  <si>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</si>
  <si>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</si>
  <si>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</si>
  <si>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</si>
  <si>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</si>
  <si>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</si>
  <si>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</si>
  <si>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</si>
  <si>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</si>
  <si>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</si>
  <si>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</si>
  <si>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</si>
  <si>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</si>
  <si>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</si>
  <si>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</si>
  <si>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</si>
  <si>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</si>
  <si>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</si>
  <si>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</si>
  <si>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</si>
  <si>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</si>
  <si>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</si>
  <si>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</si>
  <si>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</si>
  <si>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</si>
  <si>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</si>
  <si>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</si>
  <si>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</si>
  <si>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</si>
  <si>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</si>
  <si>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</si>
  <si>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</si>
  <si>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</si>
  <si>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</si>
  <si>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</si>
  <si>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</si>
  <si>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</si>
  <si>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</si>
  <si>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</si>
  <si>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</si>
  <si>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</si>
  <si>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</si>
  <si>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</si>
  <si>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</si>
  <si>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</si>
  <si>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</si>
  <si>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</si>
  <si>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</si>
  <si>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</si>
  <si>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</si>
  <si>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</si>
  <si>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</si>
  <si>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</si>
  <si>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</si>
  <si>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</si>
  <si>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</si>
  <si>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</si>
  <si>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</si>
  <si>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</si>
  <si>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</si>
  <si>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</si>
  <si>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</si>
  <si>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</si>
  <si>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</si>
  <si>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</si>
  <si>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</si>
  <si>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</si>
  <si>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</si>
  <si>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</si>
  <si>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</si>
  <si>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</si>
  <si>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</si>
  <si>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</si>
  <si>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</si>
  <si>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</si>
  <si>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</si>
  <si>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</si>
  <si>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</si>
  <si>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</si>
  <si>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</si>
  <si>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</si>
  <si>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</si>
  <si>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</si>
  <si>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</si>
  <si>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</si>
  <si>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</si>
  <si>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</si>
  <si>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</si>
  <si>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</si>
  <si>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</si>
  <si>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</si>
  <si>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</si>
  <si>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</si>
  <si>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</si>
  <si>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</si>
  <si>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</si>
  <si>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</si>
  <si>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</si>
  <si>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</si>
  <si>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</si>
  <si>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</si>
  <si>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</si>
  <si>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</si>
  <si>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</si>
  <si>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</si>
  <si>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</si>
  <si>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</si>
  <si>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</si>
  <si>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</si>
  <si>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</si>
  <si>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</si>
  <si>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</si>
  <si>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</si>
  <si>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</si>
  <si>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</si>
  <si>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</si>
  <si>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</si>
  <si>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</si>
  <si>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</si>
  <si>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</si>
  <si>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</si>
  <si>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</si>
  <si>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</si>
  <si>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</si>
  <si>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</si>
  <si>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</si>
  <si>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</si>
  <si>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</si>
  <si>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</si>
  <si>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</si>
  <si>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</si>
  <si>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</si>
  <si>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</si>
  <si>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</si>
  <si>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</si>
  <si>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</si>
  <si>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</si>
  <si>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</si>
  <si>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</si>
  <si>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</si>
  <si>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</si>
  <si>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</si>
  <si>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</si>
  <si>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</si>
  <si>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</si>
  <si>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</si>
  <si>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</si>
  <si>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</si>
  <si>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</si>
  <si>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</si>
  <si>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</si>
  <si>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</si>
  <si>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</si>
  <si>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</si>
  <si>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</si>
  <si>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</si>
  <si>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</si>
  <si>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</si>
  <si>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</si>
  <si>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</si>
  <si>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</si>
  <si>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</si>
  <si>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</si>
  <si>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</si>
  <si>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</si>
  <si>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</si>
  <si>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</si>
  <si>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</si>
  <si>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</si>
  <si>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</si>
  <si>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</si>
  <si>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</si>
  <si>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</si>
  <si>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</si>
  <si>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</si>
  <si>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</si>
  <si>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</si>
  <si>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</si>
  <si>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</si>
  <si>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</si>
  <si>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</si>
  <si>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</si>
  <si>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</si>
  <si>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</si>
  <si>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</si>
  <si>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</si>
  <si>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</si>
  <si>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</si>
  <si>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</si>
  <si>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</si>
  <si>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</si>
  <si>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</si>
  <si>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</si>
  <si>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</si>
  <si>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</si>
  <si>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</si>
  <si>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</si>
  <si>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</si>
  <si>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</si>
  <si>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</si>
  <si>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</si>
  <si>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</si>
  <si>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</si>
  <si>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</si>
  <si>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</si>
  <si>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</si>
  <si>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</si>
  <si>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</si>
  <si>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</si>
  <si>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</si>
  <si>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</si>
  <si>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</si>
  <si>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</si>
  <si>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</si>
  <si>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</si>
  <si>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</si>
  <si>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</si>
  <si>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</si>
  <si>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</si>
  <si>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</si>
  <si>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</si>
  <si>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</si>
  <si>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</si>
  <si>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</si>
  <si>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</si>
  <si>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</si>
  <si>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</si>
  <si>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</si>
  <si>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</si>
  <si>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</si>
  <si>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</si>
  <si>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</si>
  <si>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</si>
  <si>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</si>
  <si>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</si>
  <si>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</si>
  <si>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</si>
  <si>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</si>
  <si>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</si>
  <si>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</si>
  <si>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</si>
  <si>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</si>
  <si>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</si>
  <si>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</si>
  <si>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</si>
  <si>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</si>
  <si>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</si>
  <si>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</si>
  <si>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</si>
  <si>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</si>
  <si>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</si>
  <si>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</si>
  <si>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</si>
  <si>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</si>
  <si>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</si>
  <si>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</si>
  <si>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</si>
  <si>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</si>
  <si>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</si>
  <si>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</si>
  <si>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</si>
  <si>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</si>
  <si>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</si>
  <si>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</si>
  <si>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</si>
  <si>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</si>
  <si>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</si>
  <si>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</si>
  <si>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</si>
  <si>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</si>
  <si>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</si>
  <si>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</si>
  <si>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</si>
  <si>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</si>
  <si>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</si>
  <si>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</si>
  <si>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</si>
  <si>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</si>
  <si>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</si>
  <si>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</si>
  <si>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</si>
  <si>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</si>
  <si>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</si>
  <si>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</si>
  <si>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</si>
  <si>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</si>
  <si>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</si>
  <si>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</si>
  <si>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</si>
  <si>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</si>
  <si>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</si>
  <si>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</si>
  <si>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</si>
  <si>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</si>
  <si>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</si>
  <si>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</si>
  <si>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</si>
  <si>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</si>
  <si>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</si>
  <si>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</si>
  <si>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</si>
  <si>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</si>
  <si>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</si>
  <si>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</si>
  <si>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</si>
  <si>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</si>
  <si>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</si>
  <si>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</si>
  <si>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</si>
  <si>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</si>
  <si>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</si>
  <si>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</si>
  <si>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</si>
  <si>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</si>
  <si>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</si>
  <si>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</si>
  <si>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</si>
  <si>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</si>
  <si>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</si>
  <si>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</si>
  <si>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</si>
  <si>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</si>
  <si>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</si>
  <si>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</si>
  <si>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</si>
  <si>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</si>
  <si>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</si>
  <si>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</si>
  <si>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</si>
  <si>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</si>
  <si>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</si>
  <si>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</si>
  <si>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</si>
  <si>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</si>
  <si>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</si>
  <si>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</si>
  <si>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</si>
  <si>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</si>
  <si>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</si>
  <si>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</si>
  <si>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</si>
  <si>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</si>
  <si>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</si>
  <si>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</si>
  <si>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</si>
  <si>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</si>
  <si>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</si>
  <si>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</si>
  <si>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</si>
  <si>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</si>
  <si>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</si>
  <si>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</si>
  <si>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</si>
  <si>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</si>
  <si>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</si>
  <si>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</si>
  <si>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</si>
  <si>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</si>
  <si>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</si>
  <si>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</si>
  <si>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</si>
  <si>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</si>
  <si>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</si>
  <si>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</si>
  <si>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</si>
  <si>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</si>
  <si>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</si>
  <si>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</si>
  <si>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</si>
  <si>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</si>
  <si>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</si>
  <si>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</si>
  <si>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</si>
  <si>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</si>
  <si>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</si>
  <si>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</si>
  <si>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</si>
  <si>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</si>
  <si>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</si>
  <si>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</si>
  <si>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</si>
  <si>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</si>
  <si>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</si>
  <si>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</si>
  <si>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</si>
  <si>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</si>
  <si>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</si>
  <si>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</si>
  <si>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</si>
  <si>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</si>
  <si>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</si>
  <si>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</si>
  <si>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</si>
  <si>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</si>
  <si>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</si>
  <si>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</si>
  <si>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</si>
  <si>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</si>
  <si>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</si>
  <si>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</si>
  <si>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</si>
  <si>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</si>
  <si>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</si>
  <si>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</si>
  <si>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</si>
  <si>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</si>
  <si>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</si>
  <si>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</si>
  <si>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</si>
  <si>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</si>
  <si>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</si>
  <si>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</si>
  <si>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</si>
  <si>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</si>
  <si>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</si>
  <si>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</si>
  <si>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</si>
  <si>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</si>
  <si>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</si>
  <si>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</si>
  <si>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</si>
  <si>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</si>
  <si>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</si>
  <si>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</si>
  <si>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</si>
  <si>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</si>
  <si>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</si>
  <si>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</si>
  <si>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</si>
  <si>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</si>
  <si>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</si>
  <si>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6"/>
  </si>
  <si>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</si>
  <si>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</si>
  <si>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</si>
  <si>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</si>
  <si>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</si>
  <si>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</si>
  <si>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</si>
  <si>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</si>
  <si>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</si>
  <si>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</si>
  <si>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</si>
  <si>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</si>
  <si>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</si>
  <si>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</si>
  <si>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</si>
  <si>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</si>
  <si>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</si>
  <si>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</si>
  <si>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</si>
  <si>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</si>
  <si>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</si>
  <si>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</si>
  <si>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</si>
  <si>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</si>
  <si>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</si>
  <si>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</si>
  <si>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</si>
  <si>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</si>
  <si>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</si>
  <si>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</si>
  <si>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</si>
  <si>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</si>
  <si>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</si>
  <si>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</si>
  <si>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</si>
  <si>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</si>
  <si>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</si>
  <si>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</si>
  <si>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</si>
  <si>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</si>
  <si>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</si>
  <si>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</si>
  <si>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</si>
  <si>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</si>
  <si>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</si>
  <si>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</si>
  <si>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</si>
  <si>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</si>
  <si>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</si>
  <si>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</si>
  <si>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</si>
  <si>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</si>
  <si>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</si>
  <si>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</si>
  <si>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</si>
  <si>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</si>
  <si>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</si>
  <si>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</si>
  <si>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</si>
  <si>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</si>
  <si>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</si>
  <si>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</si>
  <si>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</si>
  <si>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</si>
  <si>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</si>
  <si>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</si>
  <si>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</si>
  <si>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</si>
  <si>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</si>
  <si>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</si>
  <si>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</si>
  <si>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</si>
  <si>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</si>
  <si>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</si>
  <si>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</si>
  <si>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</si>
  <si>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</si>
  <si>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</si>
  <si>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</si>
  <si>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</si>
  <si>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</si>
  <si>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</si>
  <si>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</si>
  <si>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</si>
  <si>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</si>
  <si>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</si>
  <si>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</si>
  <si>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</si>
  <si>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</si>
  <si>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</si>
  <si>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</si>
  <si>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</si>
  <si>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</si>
  <si>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</si>
  <si>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</si>
  <si>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</si>
  <si>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</si>
  <si>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</si>
  <si>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</si>
  <si>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</si>
  <si>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</si>
  <si>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</si>
  <si>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</si>
  <si>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</si>
  <si>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</si>
  <si>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</si>
  <si>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</si>
  <si>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</si>
  <si>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</si>
  <si>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</si>
  <si>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</si>
  <si>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</si>
  <si>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</si>
  <si>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</si>
  <si>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</si>
  <si>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</si>
  <si>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</si>
  <si>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</si>
  <si>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</si>
  <si>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</si>
  <si>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</si>
  <si>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</si>
  <si>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</si>
  <si>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</si>
  <si>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</si>
  <si>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</si>
  <si>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</si>
  <si>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</si>
  <si>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</si>
  <si>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</si>
  <si>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</si>
  <si>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</si>
  <si>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</si>
  <si>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</si>
  <si>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</si>
  <si>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</si>
  <si>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</si>
  <si>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</si>
  <si>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</si>
  <si>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</si>
  <si>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</si>
  <si>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</si>
  <si>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</si>
  <si>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</si>
  <si>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</si>
  <si>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</si>
  <si>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</si>
  <si>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</si>
  <si>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</si>
  <si>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</si>
  <si>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</si>
  <si>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</si>
  <si>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</si>
  <si>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</si>
  <si>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</si>
  <si>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</si>
  <si>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</si>
  <si>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</si>
  <si>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</si>
  <si>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</si>
  <si>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</si>
  <si>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</si>
  <si>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</si>
  <si>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</si>
  <si>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</si>
  <si>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</si>
  <si>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</si>
  <si>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</si>
  <si>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</si>
  <si>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</si>
  <si>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</si>
  <si>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</si>
  <si>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</si>
  <si>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</si>
  <si>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</si>
  <si>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</si>
  <si>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</si>
  <si>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</si>
  <si>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</si>
  <si>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</si>
  <si>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</si>
  <si>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</si>
  <si>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</si>
  <si>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</si>
  <si>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</si>
  <si>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</si>
  <si>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</si>
  <si>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</si>
  <si>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</si>
  <si>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</si>
  <si>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</si>
  <si>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</si>
  <si>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</si>
  <si>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</si>
  <si>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</si>
  <si>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</si>
  <si>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</si>
  <si>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</si>
  <si>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</si>
  <si>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</si>
  <si>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</si>
  <si>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</si>
  <si>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</si>
  <si>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</si>
  <si>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</si>
  <si>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</si>
  <si>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</si>
  <si>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</si>
  <si>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</si>
  <si>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</si>
  <si>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</si>
  <si>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</si>
  <si>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</si>
  <si>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</si>
  <si>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</si>
  <si>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</si>
  <si>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</si>
  <si>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</si>
  <si>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</si>
  <si>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</si>
  <si>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</si>
  <si>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</si>
  <si>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</si>
  <si>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</si>
  <si>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</si>
  <si>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</si>
  <si>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</si>
  <si>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</si>
  <si>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</si>
  <si>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</si>
  <si>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</si>
  <si>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</si>
  <si>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</si>
  <si>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</si>
  <si>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</si>
  <si>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</si>
  <si>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</si>
  <si>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</si>
  <si>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</si>
  <si>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</si>
  <si>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</si>
  <si>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</si>
  <si>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</si>
  <si>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</si>
  <si>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</si>
  <si>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</si>
  <si>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</si>
  <si>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</si>
  <si>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</si>
  <si>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</si>
  <si>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</si>
  <si>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</si>
  <si>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</si>
  <si>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</si>
  <si>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</si>
  <si>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</si>
  <si>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</si>
  <si>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</si>
  <si>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</si>
  <si>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</si>
  <si>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</si>
  <si>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</si>
  <si>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</si>
  <si>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</si>
  <si>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</si>
  <si>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</si>
  <si>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</si>
  <si>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</si>
  <si>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</si>
  <si>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</si>
  <si>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</si>
  <si>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</si>
  <si>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</si>
  <si>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</si>
  <si>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</si>
  <si>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</si>
  <si>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</si>
  <si>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</si>
  <si>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</si>
  <si>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</si>
  <si>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</si>
  <si>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</si>
  <si>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</si>
  <si>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</si>
  <si>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</si>
  <si>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</si>
  <si>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</si>
  <si>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</si>
  <si>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</si>
  <si>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</si>
  <si>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</si>
  <si>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</si>
  <si>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</si>
  <si>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</si>
  <si>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</si>
  <si>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</si>
  <si>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</si>
  <si>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</si>
  <si>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</si>
  <si>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</si>
  <si>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</si>
  <si>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</si>
  <si>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</si>
  <si>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</si>
  <si>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</si>
  <si>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</si>
  <si>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</si>
  <si>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</si>
  <si>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</si>
  <si>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</si>
  <si>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</si>
  <si>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</si>
  <si>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</si>
  <si>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</si>
  <si>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</si>
  <si>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</si>
  <si>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</si>
  <si>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</si>
  <si>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</si>
  <si>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</si>
  <si>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</si>
  <si>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</si>
  <si>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</si>
  <si>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</si>
  <si>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</si>
  <si>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</si>
  <si>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</si>
  <si>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</si>
  <si>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</si>
  <si>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</si>
  <si>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</si>
  <si>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</si>
  <si>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</si>
  <si>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</si>
  <si>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</si>
  <si>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</si>
  <si>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</si>
  <si>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</si>
  <si>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</si>
  <si>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</si>
  <si>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</si>
  <si>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</si>
  <si>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</si>
  <si>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</si>
  <si>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</si>
  <si>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</si>
  <si>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</si>
  <si>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</si>
  <si>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</si>
  <si>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</si>
  <si>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</si>
  <si>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</si>
  <si>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</si>
  <si>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</si>
  <si>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</si>
  <si>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</si>
  <si>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</si>
  <si>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</si>
  <si>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</si>
  <si>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</si>
  <si>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</si>
  <si>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</si>
  <si>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</si>
  <si>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</si>
  <si>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</si>
  <si>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</si>
  <si>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</si>
  <si>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</si>
  <si>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</si>
  <si>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</si>
  <si>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</si>
  <si>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</si>
  <si>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</si>
  <si>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</si>
  <si>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</si>
  <si>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</si>
  <si>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</si>
  <si>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</si>
  <si>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</si>
  <si>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</si>
  <si>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</si>
  <si>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</si>
  <si>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</si>
  <si>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</si>
  <si>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</si>
  <si>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</si>
  <si>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</si>
  <si>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</si>
  <si>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</si>
  <si>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</si>
  <si>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</si>
  <si>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</si>
  <si>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</si>
  <si>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</si>
  <si>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</si>
  <si>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</si>
  <si>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</si>
  <si>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</si>
  <si>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</si>
  <si>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</si>
  <si>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</si>
  <si>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</si>
  <si>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</si>
  <si>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</si>
  <si>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</si>
  <si>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</si>
  <si>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</si>
  <si>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</si>
  <si>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</si>
  <si>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</si>
  <si>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</si>
  <si>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</si>
  <si>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</si>
  <si>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</si>
  <si>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</si>
  <si>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</si>
  <si>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</si>
  <si>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</si>
  <si>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</si>
  <si>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</si>
  <si>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</si>
  <si>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</si>
  <si>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</si>
  <si>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</si>
  <si>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</si>
  <si>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</si>
  <si>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</si>
  <si>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</si>
  <si>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</si>
  <si>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</si>
  <si>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</si>
  <si>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</si>
  <si>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</si>
  <si>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</si>
  <si>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</si>
  <si>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</si>
  <si>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</si>
  <si>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</si>
  <si>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</si>
  <si>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</si>
  <si>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</si>
  <si>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</si>
  <si>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</si>
  <si>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</si>
  <si>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</si>
  <si>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</si>
  <si>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</si>
  <si>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</si>
  <si>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</si>
  <si>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</si>
  <si>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</si>
  <si>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</si>
  <si>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</si>
  <si>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</si>
  <si>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</si>
  <si>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</si>
  <si>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</si>
  <si>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</si>
  <si>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</si>
  <si>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</si>
  <si>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</si>
  <si>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</si>
  <si>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</si>
  <si>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</si>
  <si>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</si>
  <si>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</si>
  <si>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</si>
  <si>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</si>
  <si>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</si>
  <si>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</si>
  <si>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</si>
  <si>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</si>
  <si>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</si>
  <si>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</si>
  <si>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</si>
  <si>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</si>
  <si>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</si>
  <si>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</si>
  <si>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</si>
  <si>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</si>
  <si>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</si>
  <si>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</si>
  <si>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</si>
  <si>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</si>
  <si>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</si>
  <si>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</si>
  <si>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</si>
  <si>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</si>
  <si>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</si>
  <si>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</si>
  <si>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</si>
  <si>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</si>
  <si>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</si>
  <si>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</si>
  <si>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</si>
  <si>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</si>
  <si>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</si>
  <si>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</si>
  <si>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</si>
  <si>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</si>
  <si>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</si>
  <si>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</si>
  <si>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</si>
  <si>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</si>
  <si>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</si>
  <si>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</si>
  <si>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</si>
  <si>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</si>
  <si>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</si>
  <si>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</si>
  <si>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</si>
  <si>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</si>
  <si>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</si>
  <si>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</si>
  <si>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</si>
  <si>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</si>
  <si>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</si>
  <si>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</si>
  <si>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</si>
  <si>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</si>
  <si>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</si>
  <si>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</si>
  <si>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</si>
  <si>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</si>
  <si>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</si>
  <si>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</si>
  <si>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</si>
  <si>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</si>
  <si>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</si>
  <si>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</si>
  <si>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</si>
  <si>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</si>
  <si>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6"/>
  </si>
  <si>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</si>
  <si>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</si>
  <si>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</si>
  <si>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</si>
  <si>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</si>
  <si>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Gibbs Wire and Steel</t>
  </si>
  <si>
    <t>Vern Guetens</t>
  </si>
  <si>
    <t>verng@gibbswire.vom</t>
  </si>
  <si>
    <t>860-385-5166</t>
  </si>
  <si>
    <t>Director of Quality</t>
  </si>
  <si>
    <t>PBA 510</t>
  </si>
  <si>
    <t>We are not a publicly traded company.</t>
  </si>
  <si>
    <t>We do indicate on our Purchase Orders that material must be 3TG / DRC free. Will be adding to our SQA (Supplier Quality Assessment)</t>
  </si>
  <si>
    <t>Can be found within Inc X750 in trace amounts but only due to result of recycling alloys. NOT intentionally added.</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</si>
</sst>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6" fillId="5" borderId="0" applyNumberFormat="0" applyBorder="0" applyAlignment="0" applyProtection="0"/>
    <xf numFmtId="0" fontId="66" fillId="6" borderId="0" applyNumberFormat="0" applyBorder="0" applyAlignment="0" applyProtection="0"/>
    <xf numFmtId="0" fontId="66" fillId="7" borderId="0" applyNumberFormat="0" applyBorder="0" applyAlignment="0" applyProtection="0"/>
    <xf numFmtId="0" fontId="66" fillId="8"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11"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19" borderId="0" applyNumberFormat="0" applyBorder="0" applyAlignment="0" applyProtection="0"/>
    <xf numFmtId="0" fontId="67" fillId="20"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3" borderId="0" applyNumberFormat="0" applyBorder="0" applyAlignment="0" applyProtection="0"/>
    <xf numFmtId="0" fontId="67" fillId="24"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7" borderId="0" applyNumberFormat="0" applyBorder="0" applyAlignment="0" applyProtection="0"/>
    <xf numFmtId="0" fontId="67" fillId="28" borderId="0" applyNumberFormat="0" applyBorder="0" applyAlignment="0" applyProtection="0"/>
    <xf numFmtId="0" fontId="68" fillId="29" borderId="0" applyNumberFormat="0" applyBorder="0" applyAlignment="0" applyProtection="0"/>
    <xf numFmtId="0" fontId="69" fillId="29" borderId="0" applyNumberFormat="0" applyBorder="0" applyAlignment="0" applyProtection="0"/>
    <xf numFmtId="0" fontId="70" fillId="30" borderId="56" applyNumberFormat="0" applyAlignment="0" applyProtection="0"/>
    <xf numFmtId="0" fontId="71" fillId="31" borderId="57"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72" fillId="0" borderId="0" applyNumberFormat="0" applyFill="0" applyBorder="0" applyAlignment="0" applyProtection="0"/>
    <xf numFmtId="0" fontId="73" fillId="32" borderId="0" applyNumberFormat="0" applyBorder="0" applyAlignment="0" applyProtection="0"/>
    <xf numFmtId="0" fontId="74" fillId="0" borderId="58" applyNumberFormat="0" applyFill="0" applyAlignment="0" applyProtection="0"/>
    <xf numFmtId="0" fontId="75" fillId="0" borderId="59" applyNumberFormat="0" applyFill="0" applyAlignment="0" applyProtection="0"/>
    <xf numFmtId="0" fontId="76" fillId="0" borderId="60" applyNumberFormat="0" applyFill="0" applyAlignment="0" applyProtection="0"/>
    <xf numFmtId="0" fontId="76" fillId="0" borderId="0" applyNumberFormat="0" applyFill="0" applyBorder="0" applyAlignment="0" applyProtection="0"/>
    <xf numFmtId="0" fontId="7" fillId="0" borderId="0" applyNumberFormat="0" applyFill="0" applyBorder="0" applyAlignment="0" applyProtection="0">
      <alignment vertical="top"/>
      <protection locked="0"/>
    </xf>
    <xf numFmtId="168" fontId="77" fillId="0" borderId="0" applyNumberFormat="0" applyFill="0" applyBorder="0" applyAlignment="0" applyProtection="0"/>
    <xf numFmtId="0" fontId="78" fillId="0" borderId="0" applyNumberFormat="0" applyFill="0" applyBorder="0" applyAlignment="0" applyProtection="0"/>
    <xf numFmtId="168" fontId="77" fillId="0" borderId="0" applyNumberFormat="0" applyFill="0" applyBorder="0" applyAlignment="0" applyProtection="0">
      <alignment vertical="top"/>
      <protection locked="0"/>
    </xf>
    <xf numFmtId="168" fontId="77" fillId="0" borderId="0" applyNumberFormat="0" applyFill="0" applyBorder="0" applyAlignment="0" applyProtection="0">
      <alignment vertical="top"/>
      <protection locked="0"/>
    </xf>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77" fillId="0" borderId="0" applyNumberFormat="0" applyFill="0" applyBorder="0" applyAlignment="0" applyProtection="0">
      <alignment vertical="top"/>
      <protection locked="0"/>
    </xf>
    <xf numFmtId="0" fontId="80" fillId="33" borderId="56" applyNumberFormat="0" applyAlignment="0" applyProtection="0"/>
    <xf numFmtId="0" fontId="81" fillId="0" borderId="61" applyNumberFormat="0" applyFill="0" applyAlignment="0" applyProtection="0"/>
    <xf numFmtId="0" fontId="82" fillId="34" borderId="0" applyNumberFormat="0" applyBorder="0" applyAlignment="0" applyProtection="0"/>
    <xf numFmtId="168" fontId="83" fillId="0" borderId="0"/>
    <xf numFmtId="0" fontId="6" fillId="0" borderId="0"/>
    <xf numFmtId="0" fontId="6" fillId="0" borderId="0"/>
    <xf numFmtId="168" fontId="8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3" fillId="0" borderId="0"/>
    <xf numFmtId="0" fontId="83" fillId="0" borderId="0"/>
    <xf numFmtId="0" fontId="83" fillId="0" borderId="0"/>
    <xf numFmtId="168" fontId="83" fillId="0" borderId="0"/>
    <xf numFmtId="0" fontId="5" fillId="0" borderId="0"/>
    <xf numFmtId="168" fontId="6" fillId="0" borderId="0"/>
    <xf numFmtId="0" fontId="66" fillId="0" borderId="0"/>
    <xf numFmtId="0" fontId="66" fillId="0" borderId="0"/>
    <xf numFmtId="168" fontId="5" fillId="0" borderId="0"/>
    <xf numFmtId="0" fontId="66" fillId="0" borderId="0"/>
    <xf numFmtId="0" fontId="5" fillId="0" borderId="0"/>
    <xf numFmtId="0" fontId="66" fillId="0" borderId="0"/>
    <xf numFmtId="0" fontId="84" fillId="0" borderId="0">
      <alignment vertical="center"/>
    </xf>
    <xf numFmtId="168" fontId="83" fillId="0" borderId="0"/>
    <xf numFmtId="0" fontId="85" fillId="0" borderId="0"/>
    <xf numFmtId="0" fontId="66" fillId="0" borderId="0"/>
    <xf numFmtId="0" fontId="6" fillId="0" borderId="0"/>
    <xf numFmtId="0" fontId="85" fillId="0" borderId="0"/>
    <xf numFmtId="0" fontId="66" fillId="0" borderId="0"/>
    <xf numFmtId="0" fontId="66" fillId="0" borderId="0"/>
    <xf numFmtId="0" fontId="66" fillId="0" borderId="0"/>
    <xf numFmtId="0" fontId="66" fillId="0" borderId="0"/>
    <xf numFmtId="0" fontId="66" fillId="0" borderId="0"/>
    <xf numFmtId="0" fontId="6" fillId="0" borderId="0"/>
    <xf numFmtId="0" fontId="6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5" fillId="0" borderId="0"/>
    <xf numFmtId="0" fontId="85"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168" fontId="83" fillId="0" borderId="0"/>
    <xf numFmtId="168" fontId="83" fillId="0" borderId="0"/>
    <xf numFmtId="0" fontId="86" fillId="0" borderId="0"/>
    <xf numFmtId="0" fontId="63" fillId="0" borderId="0"/>
    <xf numFmtId="0" fontId="10" fillId="0" borderId="0"/>
    <xf numFmtId="0" fontId="66" fillId="35" borderId="62" applyNumberFormat="0" applyFont="0" applyAlignment="0" applyProtection="0"/>
    <xf numFmtId="0" fontId="87" fillId="30" borderId="63" applyNumberFormat="0" applyAlignment="0" applyProtection="0"/>
    <xf numFmtId="9" fontId="10" fillId="0" borderId="0" applyFont="0" applyFill="0" applyBorder="0" applyAlignment="0" applyProtection="0"/>
    <xf numFmtId="0" fontId="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3" fillId="0" borderId="0"/>
    <xf numFmtId="0" fontId="88" fillId="0" borderId="0" applyNumberFormat="0" applyFill="0" applyBorder="0" applyAlignment="0" applyProtection="0"/>
    <xf numFmtId="0" fontId="89" fillId="0" borderId="64" applyNumberFormat="0" applyFill="0" applyAlignment="0" applyProtection="0"/>
    <xf numFmtId="0" fontId="90"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3"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3" fillId="2" borderId="9" xfId="570" applyFont="1" applyFill="1" applyBorder="1" applyAlignment="1">
      <alignment vertical="top" wrapText="1"/>
    </xf>
    <xf numFmtId="0" fontId="9" fillId="2" borderId="0" xfId="0" applyFont="1" applyFill="1" applyBorder="1" applyAlignment="1"/>
    <xf numFmtId="168" fontId="23"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6" fillId="2" borderId="10" xfId="570" applyFont="1" applyFill="1" applyBorder="1" applyAlignment="1">
      <alignment horizontal="center" vertical="center" wrapText="1"/>
    </xf>
    <xf numFmtId="0" fontId="36"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29" fillId="2" borderId="0"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0"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4"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29"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4"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5"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0"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2"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28"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28" fillId="0" borderId="6" xfId="0" applyFont="1" applyFill="1" applyBorder="1" applyAlignment="1" applyProtection="1">
      <alignment wrapText="1"/>
    </xf>
    <xf numFmtId="0" fontId="31" fillId="0" borderId="0" xfId="0" applyFont="1" applyFill="1" applyBorder="1" applyAlignment="1" applyProtection="1">
      <alignment horizontal="right" wrapText="1"/>
    </xf>
    <xf numFmtId="0" fontId="0" fillId="3" borderId="10" xfId="0" applyFill="1" applyBorder="1"/>
    <xf numFmtId="0" fontId="33" fillId="2" borderId="5"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39" fillId="2" borderId="24" xfId="487" applyFont="1" applyFill="1" applyBorder="1" applyAlignment="1" applyProtection="1">
      <alignment horizontal="left" vertical="center"/>
      <protection hidden="1"/>
    </xf>
    <xf numFmtId="0" fontId="40" fillId="2" borderId="0" xfId="487" applyFont="1" applyFill="1" applyAlignment="1" applyProtection="1">
      <alignment vertical="center"/>
    </xf>
    <xf numFmtId="0" fontId="40" fillId="2" borderId="0" xfId="487" applyFont="1" applyFill="1" applyBorder="1" applyAlignment="1" applyProtection="1">
      <alignment horizontal="center" vertical="center"/>
      <protection hidden="1"/>
    </xf>
    <xf numFmtId="0" fontId="41" fillId="0" borderId="18" xfId="487" applyFont="1" applyFill="1" applyBorder="1" applyAlignment="1" applyProtection="1">
      <alignment horizontal="center"/>
      <protection hidden="1"/>
    </xf>
    <xf numFmtId="0" fontId="43" fillId="2" borderId="29" xfId="0" applyFont="1" applyFill="1" applyBorder="1" applyAlignment="1" applyProtection="1">
      <alignment horizontal="center" vertical="center" wrapText="1"/>
      <protection hidden="1"/>
    </xf>
    <xf numFmtId="0" fontId="43"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1"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0"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7" fillId="0" borderId="0" xfId="0" applyFont="1" applyProtection="1">
      <protection hidden="1"/>
    </xf>
    <xf numFmtId="2" fontId="23" fillId="2" borderId="2" xfId="570" applyNumberFormat="1" applyFont="1" applyFill="1" applyBorder="1" applyAlignment="1">
      <alignment horizontal="center" vertical="top" wrapText="1"/>
    </xf>
    <xf numFmtId="0" fontId="23"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47" fillId="0" borderId="0" xfId="0" applyFont="1" applyAlignment="1"/>
    <xf numFmtId="0" fontId="0" fillId="36" borderId="0" xfId="0" applyFill="1" applyProtection="1">
      <protection hidden="1"/>
    </xf>
    <xf numFmtId="0" fontId="23" fillId="0" borderId="10" xfId="0" applyFont="1" applyBorder="1" applyAlignment="1">
      <alignment vertical="top" wrapText="1"/>
    </xf>
    <xf numFmtId="170" fontId="23" fillId="2" borderId="2" xfId="570" applyNumberFormat="1" applyFont="1" applyFill="1" applyBorder="1" applyAlignment="1">
      <alignment horizontal="center" vertical="top" wrapText="1"/>
    </xf>
    <xf numFmtId="1" fontId="38" fillId="0" borderId="0" xfId="0" applyNumberFormat="1" applyFont="1" applyFill="1" applyAlignment="1" applyProtection="1">
      <alignment horizontal="center" vertical="center" wrapText="1"/>
      <protection hidden="1"/>
    </xf>
    <xf numFmtId="0" fontId="37" fillId="0" borderId="0" xfId="0" applyFont="1" applyFill="1" applyAlignment="1" applyProtection="1">
      <alignment horizontal="center" vertical="center" wrapText="1"/>
      <protection hidden="1"/>
    </xf>
    <xf numFmtId="0" fontId="0" fillId="0" borderId="37" xfId="0" applyFill="1" applyBorder="1"/>
    <xf numFmtId="0" fontId="91"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3" fillId="2" borderId="10" xfId="570" applyNumberFormat="1" applyFont="1" applyFill="1" applyBorder="1" applyAlignment="1">
      <alignment horizontal="center" vertical="top" wrapText="1"/>
    </xf>
    <xf numFmtId="168" fontId="23" fillId="2" borderId="10" xfId="570" applyNumberFormat="1" applyFont="1" applyFill="1" applyBorder="1" applyAlignment="1">
      <alignment horizontal="center" vertical="top" wrapText="1"/>
    </xf>
    <xf numFmtId="0" fontId="92" fillId="36" borderId="10" xfId="0" applyFont="1" applyFill="1" applyBorder="1" applyAlignment="1" applyProtection="1">
      <alignment horizontal="left" vertical="center" wrapText="1"/>
      <protection hidden="1"/>
    </xf>
    <xf numFmtId="0" fontId="23" fillId="2" borderId="9" xfId="570" applyFont="1" applyFill="1" applyBorder="1" applyAlignment="1">
      <alignment vertical="center" wrapText="1"/>
    </xf>
    <xf numFmtId="0" fontId="23" fillId="2" borderId="42" xfId="570" applyFont="1" applyFill="1" applyBorder="1" applyAlignment="1">
      <alignment vertical="top" wrapText="1"/>
    </xf>
    <xf numFmtId="0" fontId="23" fillId="2" borderId="43" xfId="570" applyFont="1" applyFill="1" applyBorder="1" applyAlignment="1">
      <alignment vertical="top" wrapText="1"/>
    </xf>
    <xf numFmtId="0" fontId="4" fillId="0" borderId="2" xfId="0" applyFont="1" applyFill="1" applyBorder="1" applyAlignment="1" applyProtection="1">
      <alignment wrapText="1"/>
    </xf>
    <xf numFmtId="0" fontId="23"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3" fillId="2" borderId="10" xfId="570" applyFont="1" applyFill="1" applyBorder="1" applyAlignment="1">
      <alignment vertical="top" wrapText="1"/>
    </xf>
    <xf numFmtId="0" fontId="45" fillId="2" borderId="44" xfId="0" applyFont="1" applyFill="1" applyBorder="1" applyAlignment="1" applyProtection="1">
      <alignment horizontal="center" vertical="center" wrapText="1"/>
      <protection hidden="1"/>
    </xf>
    <xf numFmtId="0" fontId="45" fillId="0" borderId="45" xfId="0" applyFont="1" applyBorder="1" applyAlignment="1" applyProtection="1">
      <alignment horizontal="center" vertical="center" wrapText="1"/>
      <protection hidden="1"/>
    </xf>
    <xf numFmtId="0" fontId="34"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5"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2"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4"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7"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3"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2" fillId="36" borderId="65" xfId="0" applyFont="1" applyFill="1" applyBorder="1" applyAlignment="1">
      <alignment vertical="center" wrapText="1"/>
    </xf>
    <xf numFmtId="0" fontId="93" fillId="36" borderId="65" xfId="0" applyFont="1" applyFill="1" applyBorder="1" applyAlignment="1">
      <alignment vertical="center" wrapText="1"/>
    </xf>
    <xf numFmtId="0" fontId="0" fillId="36" borderId="65" xfId="0" applyFont="1" applyFill="1" applyBorder="1" applyAlignment="1">
      <alignment vertical="center" wrapText="1"/>
    </xf>
    <xf numFmtId="0" fontId="54" fillId="36" borderId="65" xfId="502" applyNumberFormat="1" applyFont="1" applyFill="1" applyBorder="1" applyAlignment="1">
      <alignment vertical="center" wrapText="1"/>
    </xf>
    <xf numFmtId="0" fontId="114" fillId="36" borderId="65" xfId="502" applyNumberFormat="1" applyFont="1" applyFill="1" applyBorder="1" applyAlignment="1">
      <alignment vertical="center" wrapText="1"/>
    </xf>
    <xf numFmtId="0" fontId="104" fillId="36" borderId="65" xfId="502" applyNumberFormat="1" applyFont="1" applyFill="1" applyBorder="1" applyAlignment="1">
      <alignment vertical="center" wrapText="1"/>
    </xf>
    <xf numFmtId="0" fontId="52" fillId="36" borderId="65" xfId="502" applyNumberFormat="1" applyFont="1" applyFill="1" applyBorder="1" applyAlignment="1">
      <alignment vertical="center" wrapText="1"/>
    </xf>
    <xf numFmtId="0" fontId="96" fillId="36" borderId="65" xfId="0" applyFont="1" applyFill="1" applyBorder="1" applyAlignment="1">
      <alignment vertical="center" wrapText="1"/>
    </xf>
    <xf numFmtId="0" fontId="104"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3"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0"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6"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2" fillId="0" borderId="0" xfId="0" applyFont="1" applyFill="1" applyAlignment="1">
      <alignment vertical="center" wrapText="1"/>
    </xf>
    <xf numFmtId="0" fontId="105" fillId="0" borderId="0" xfId="0" applyFont="1" applyAlignment="1">
      <alignment vertical="center" wrapText="1"/>
    </xf>
    <xf numFmtId="168" fontId="93" fillId="0" borderId="0" xfId="480" applyFont="1" applyFill="1" applyAlignment="1">
      <alignment horizontal="left" vertical="center" wrapText="1"/>
    </xf>
    <xf numFmtId="0" fontId="0" fillId="0" borderId="0" xfId="0" applyFill="1" applyAlignment="1">
      <alignment vertical="center"/>
    </xf>
    <xf numFmtId="0" fontId="106" fillId="0" borderId="0" xfId="0" applyFont="1" applyAlignment="1">
      <alignment vertical="center" wrapText="1"/>
    </xf>
    <xf numFmtId="0" fontId="54" fillId="0" borderId="0" xfId="0" applyFont="1" applyFill="1" applyAlignment="1">
      <alignment vertical="center" wrapText="1"/>
    </xf>
    <xf numFmtId="0" fontId="48" fillId="0" borderId="0" xfId="0" applyFont="1" applyFill="1" applyAlignment="1">
      <alignment vertical="center" wrapText="1"/>
    </xf>
    <xf numFmtId="0" fontId="0" fillId="0" borderId="0" xfId="0" applyFont="1" applyFill="1" applyAlignment="1">
      <alignment vertical="center" wrapText="1"/>
    </xf>
    <xf numFmtId="0" fontId="107" fillId="0" borderId="0" xfId="0" applyFont="1" applyAlignment="1">
      <alignment vertical="center" wrapText="1"/>
    </xf>
    <xf numFmtId="168" fontId="94" fillId="0" borderId="0" xfId="480" applyFont="1" applyFill="1" applyAlignment="1">
      <alignment vertical="center" wrapText="1"/>
    </xf>
    <xf numFmtId="0" fontId="93" fillId="0" borderId="0" xfId="0" applyFont="1" applyFill="1" applyAlignment="1">
      <alignment vertical="center" wrapText="1"/>
    </xf>
    <xf numFmtId="0" fontId="108" fillId="0" borderId="0" xfId="0" applyFont="1" applyAlignment="1">
      <alignment vertical="center" wrapText="1"/>
    </xf>
    <xf numFmtId="0" fontId="52" fillId="0" borderId="0" xfId="502" applyNumberFormat="1" applyFont="1" applyFill="1" applyAlignment="1">
      <alignment horizontal="left" vertical="center" wrapText="1"/>
    </xf>
    <xf numFmtId="0" fontId="66" fillId="0" borderId="0" xfId="502" applyNumberFormat="1" applyFont="1" applyFill="1" applyAlignment="1">
      <alignment horizontal="left" vertical="center" wrapText="1"/>
    </xf>
    <xf numFmtId="0" fontId="109" fillId="0" borderId="0" xfId="0" applyFont="1" applyAlignment="1">
      <alignment horizontal="left" vertical="center" wrapText="1"/>
    </xf>
    <xf numFmtId="0" fontId="94" fillId="0" borderId="0" xfId="502" applyFont="1" applyFill="1" applyAlignment="1">
      <alignment horizontal="left" vertical="center" wrapText="1"/>
    </xf>
    <xf numFmtId="0" fontId="56" fillId="0" borderId="0" xfId="502" applyNumberFormat="1" applyFont="1" applyFill="1" applyAlignment="1">
      <alignment horizontal="left" vertical="center" wrapText="1"/>
    </xf>
    <xf numFmtId="0" fontId="66" fillId="0" borderId="0" xfId="502" applyNumberFormat="1" applyFill="1" applyAlignment="1">
      <alignment horizontal="left" vertical="center" wrapText="1"/>
    </xf>
    <xf numFmtId="0" fontId="0" fillId="0" borderId="0" xfId="0" applyFill="1" applyAlignment="1">
      <alignment vertical="center" wrapText="1"/>
    </xf>
    <xf numFmtId="0" fontId="52" fillId="0" borderId="0" xfId="506" applyNumberFormat="1" applyFont="1" applyFill="1" applyAlignment="1">
      <alignment horizontal="left" vertical="center" wrapText="1"/>
    </xf>
    <xf numFmtId="0" fontId="60" fillId="0" borderId="0" xfId="512" applyNumberFormat="1" applyFont="1" applyFill="1" applyAlignment="1">
      <alignment horizontal="left" vertical="center" wrapText="1"/>
    </xf>
    <xf numFmtId="0" fontId="94" fillId="0" borderId="0" xfId="569" applyFont="1" applyFill="1" applyAlignment="1">
      <alignment vertical="center" wrapText="1"/>
    </xf>
    <xf numFmtId="0" fontId="53" fillId="0" borderId="0" xfId="0" applyFont="1" applyFill="1" applyAlignment="1">
      <alignment vertical="center" wrapText="1"/>
    </xf>
    <xf numFmtId="0" fontId="60" fillId="0" borderId="0" xfId="507" applyNumberFormat="1" applyFont="1" applyFill="1" applyAlignment="1">
      <alignment horizontal="left" vertical="center" wrapText="1"/>
    </xf>
    <xf numFmtId="0" fontId="110" fillId="0" borderId="0" xfId="0" applyFont="1" applyAlignment="1">
      <alignment vertical="center" wrapText="1"/>
    </xf>
    <xf numFmtId="0" fontId="66" fillId="0" borderId="0" xfId="507" applyNumberFormat="1" applyFill="1" applyAlignment="1">
      <alignment horizontal="left" vertical="center" wrapText="1"/>
    </xf>
    <xf numFmtId="0" fontId="52" fillId="0" borderId="0" xfId="502" applyNumberFormat="1" applyFont="1" applyFill="1" applyAlignment="1">
      <alignment vertical="center" wrapText="1"/>
    </xf>
    <xf numFmtId="0" fontId="93"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3" fillId="0" borderId="0" xfId="480" applyFont="1" applyFill="1" applyAlignment="1">
      <alignment vertical="center" wrapText="1"/>
    </xf>
    <xf numFmtId="0" fontId="52" fillId="0" borderId="0" xfId="0" applyFont="1" applyFill="1" applyAlignment="1">
      <alignment horizontal="left" vertical="center" wrapText="1"/>
    </xf>
    <xf numFmtId="0" fontId="112" fillId="0" borderId="0" xfId="0" applyFont="1" applyFill="1" applyAlignment="1">
      <alignment vertical="center" wrapText="1"/>
    </xf>
    <xf numFmtId="0" fontId="52" fillId="0" borderId="0" xfId="0" applyNumberFormat="1" applyFont="1" applyFill="1" applyAlignment="1">
      <alignment vertical="center" wrapText="1"/>
    </xf>
    <xf numFmtId="0" fontId="94" fillId="0" borderId="0" xfId="502" applyNumberFormat="1" applyFont="1" applyFill="1" applyAlignment="1">
      <alignment horizontal="left" vertical="center" wrapText="1"/>
    </xf>
    <xf numFmtId="168" fontId="94"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5" fillId="0" borderId="0" xfId="0" applyNumberFormat="1" applyFont="1" applyFill="1" applyAlignment="1">
      <alignment horizontal="left" vertical="center" wrapText="1"/>
    </xf>
    <xf numFmtId="9" fontId="108" fillId="0" borderId="0" xfId="0" applyNumberFormat="1" applyFont="1" applyAlignment="1">
      <alignment horizontal="left" vertical="center" wrapText="1"/>
    </xf>
    <xf numFmtId="9" fontId="116"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2" fillId="0" borderId="0" xfId="502" applyNumberFormat="1" applyFont="1" applyFill="1" applyAlignment="1">
      <alignment horizontal="justify" vertical="center"/>
    </xf>
    <xf numFmtId="0" fontId="66" fillId="0" borderId="0" xfId="502" applyNumberFormat="1" applyFont="1" applyFill="1" applyAlignment="1">
      <alignment horizontal="justify" vertical="center"/>
    </xf>
    <xf numFmtId="0" fontId="94" fillId="0" borderId="0" xfId="502" applyNumberFormat="1" applyFont="1" applyFill="1" applyAlignment="1">
      <alignment horizontal="justify" vertical="center"/>
    </xf>
    <xf numFmtId="0" fontId="109" fillId="0" borderId="0" xfId="0" applyFont="1" applyAlignment="1">
      <alignment horizontal="left" vertical="center"/>
    </xf>
    <xf numFmtId="0" fontId="94" fillId="0" borderId="0" xfId="502" applyFont="1" applyFill="1" applyAlignment="1">
      <alignment horizontal="justify" vertical="center"/>
    </xf>
    <xf numFmtId="0" fontId="56" fillId="0" borderId="0" xfId="502" applyNumberFormat="1" applyFont="1" applyFill="1" applyAlignment="1">
      <alignment horizontal="justify" vertical="center"/>
    </xf>
    <xf numFmtId="0" fontId="116"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2" fillId="0" borderId="0" xfId="502" applyNumberFormat="1" applyFont="1" applyFill="1" applyBorder="1" applyAlignment="1">
      <alignment horizontal="left" vertical="center" wrapText="1"/>
    </xf>
    <xf numFmtId="0" fontId="66" fillId="0" borderId="0" xfId="502" applyNumberFormat="1" applyFont="1" applyFill="1" applyBorder="1" applyAlignment="1">
      <alignment horizontal="left" vertical="center" wrapText="1"/>
    </xf>
    <xf numFmtId="0" fontId="94" fillId="0" borderId="0" xfId="502" applyFont="1" applyFill="1" applyBorder="1" applyAlignment="1">
      <alignment horizontal="left" vertical="center" wrapText="1"/>
    </xf>
    <xf numFmtId="0" fontId="117"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6" fillId="0" borderId="0" xfId="502" applyFont="1" applyFill="1" applyAlignment="1">
      <alignment horizontal="left" vertical="center" wrapText="1"/>
    </xf>
    <xf numFmtId="168" fontId="93" fillId="0" borderId="0" xfId="480" applyFont="1" applyFill="1" applyAlignment="1" applyProtection="1">
      <alignment horizontal="left" vertical="center" wrapText="1"/>
    </xf>
    <xf numFmtId="0" fontId="86" fillId="0" borderId="0" xfId="502" applyFont="1" applyFill="1" applyAlignment="1">
      <alignment vertical="center" wrapText="1"/>
    </xf>
    <xf numFmtId="0" fontId="66" fillId="0" borderId="0" xfId="502" applyFont="1" applyFill="1" applyAlignment="1">
      <alignment vertical="center" wrapText="1"/>
    </xf>
    <xf numFmtId="0" fontId="52" fillId="0" borderId="0" xfId="0" applyFont="1" applyFill="1" applyBorder="1" applyAlignment="1">
      <alignment vertical="center" wrapText="1"/>
    </xf>
    <xf numFmtId="168" fontId="93" fillId="0" borderId="0" xfId="480" applyFont="1" applyFill="1" applyBorder="1" applyAlignment="1">
      <alignment vertical="center" wrapText="1"/>
    </xf>
    <xf numFmtId="0" fontId="102" fillId="0" borderId="0" xfId="0" applyFont="1" applyAlignment="1">
      <alignment vertical="center"/>
    </xf>
    <xf numFmtId="0" fontId="52" fillId="0" borderId="0" xfId="0" applyFont="1" applyFill="1" applyAlignment="1" applyProtection="1">
      <alignment vertical="center" wrapText="1"/>
      <protection hidden="1"/>
    </xf>
    <xf numFmtId="0" fontId="49" fillId="0" borderId="0" xfId="0" applyFont="1" applyFill="1" applyAlignment="1">
      <alignment vertical="center" wrapText="1"/>
    </xf>
    <xf numFmtId="168" fontId="93" fillId="0" borderId="0" xfId="480" applyFont="1" applyFill="1" applyAlignment="1" applyProtection="1">
      <alignment horizontal="left" vertical="center" wrapText="1"/>
      <protection hidden="1"/>
    </xf>
    <xf numFmtId="0" fontId="48" fillId="0" borderId="0" xfId="527" applyFont="1" applyFill="1" applyAlignment="1">
      <alignment vertical="center" wrapText="1"/>
    </xf>
    <xf numFmtId="0" fontId="120" fillId="0" borderId="0" xfId="527" applyFont="1" applyFill="1" applyAlignment="1">
      <alignment horizontal="left" vertical="center" wrapText="1"/>
    </xf>
    <xf numFmtId="168" fontId="6" fillId="0" borderId="0" xfId="480" applyAlignment="1">
      <alignment vertical="center"/>
    </xf>
    <xf numFmtId="0" fontId="121" fillId="0" borderId="0" xfId="0" applyFont="1" applyAlignment="1">
      <alignment vertical="center" wrapText="1"/>
    </xf>
    <xf numFmtId="0" fontId="52" fillId="0" borderId="0" xfId="0" applyFont="1" applyAlignment="1">
      <alignment vertical="center" wrapText="1"/>
    </xf>
    <xf numFmtId="2" fontId="23" fillId="2" borderId="42" xfId="570" applyNumberFormat="1" applyFont="1" applyFill="1" applyBorder="1" applyAlignment="1">
      <alignment horizontal="center" vertical="top" wrapText="1"/>
    </xf>
    <xf numFmtId="2" fontId="23" fillId="2" borderId="43" xfId="570" applyNumberFormat="1" applyFont="1" applyFill="1" applyBorder="1" applyAlignment="1">
      <alignment horizontal="center" vertical="top" wrapText="1"/>
    </xf>
    <xf numFmtId="2" fontId="23" fillId="2" borderId="2" xfId="570" applyNumberFormat="1" applyFont="1" applyFill="1" applyBorder="1" applyAlignment="1">
      <alignment horizontal="center" vertical="top" wrapText="1"/>
    </xf>
    <xf numFmtId="0" fontId="23" fillId="0" borderId="42" xfId="570" applyFont="1" applyFill="1" applyBorder="1" applyAlignment="1">
      <alignment horizontal="center" vertical="top" wrapText="1"/>
    </xf>
    <xf numFmtId="0" fontId="23" fillId="0" borderId="43" xfId="570" applyFont="1" applyFill="1" applyBorder="1" applyAlignment="1">
      <alignment horizontal="center" vertical="top" wrapText="1"/>
    </xf>
    <xf numFmtId="0" fontId="23" fillId="0" borderId="2" xfId="570" applyFont="1" applyFill="1" applyBorder="1" applyAlignment="1">
      <alignment horizontal="center" vertical="top" wrapText="1"/>
    </xf>
    <xf numFmtId="168" fontId="23" fillId="0" borderId="42" xfId="570" applyNumberFormat="1" applyFont="1" applyFill="1" applyBorder="1" applyAlignment="1">
      <alignment horizontal="center" vertical="top" wrapText="1"/>
    </xf>
    <xf numFmtId="168" fontId="23" fillId="0" borderId="43" xfId="570" applyNumberFormat="1" applyFont="1" applyFill="1" applyBorder="1" applyAlignment="1">
      <alignment horizontal="center" vertical="top" wrapText="1"/>
    </xf>
    <xf numFmtId="168" fontId="23" fillId="0" borderId="2" xfId="570" applyNumberFormat="1" applyFont="1" applyFill="1" applyBorder="1" applyAlignment="1">
      <alignment horizontal="center" vertical="top" wrapText="1"/>
    </xf>
    <xf numFmtId="0" fontId="23" fillId="2" borderId="42" xfId="570" applyFont="1" applyFill="1" applyBorder="1" applyAlignment="1">
      <alignment horizontal="left" vertical="top" wrapText="1"/>
    </xf>
    <xf numFmtId="0" fontId="23" fillId="2" borderId="43" xfId="570" applyFont="1" applyFill="1" applyBorder="1" applyAlignment="1">
      <alignment horizontal="left" vertical="top" wrapText="1"/>
    </xf>
    <xf numFmtId="0" fontId="23"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4" fillId="2" borderId="0" xfId="0" applyFont="1" applyFill="1" applyBorder="1" applyAlignment="1">
      <alignment horizontal="center" vertical="center" wrapText="1"/>
    </xf>
    <xf numFmtId="0" fontId="24" fillId="2" borderId="51" xfId="0" applyFont="1" applyFill="1" applyBorder="1" applyAlignment="1">
      <alignment horizontal="center" vertical="center" wrapText="1"/>
    </xf>
    <xf numFmtId="0" fontId="23" fillId="2" borderId="42" xfId="570" applyFont="1" applyFill="1" applyBorder="1" applyAlignment="1">
      <alignment horizontal="center" vertical="top" wrapText="1"/>
    </xf>
    <xf numFmtId="0" fontId="23" fillId="2" borderId="43" xfId="570" applyFont="1" applyFill="1" applyBorder="1" applyAlignment="1">
      <alignment horizontal="center" vertical="top" wrapText="1"/>
    </xf>
    <xf numFmtId="0" fontId="23" fillId="2" borderId="2" xfId="570" applyFont="1" applyFill="1" applyBorder="1" applyAlignment="1">
      <alignment horizontal="center" vertical="top" wrapText="1"/>
    </xf>
    <xf numFmtId="168" fontId="23" fillId="2" borderId="42" xfId="570" applyNumberFormat="1" applyFont="1" applyFill="1" applyBorder="1" applyAlignment="1">
      <alignment horizontal="center" vertical="top" wrapText="1"/>
    </xf>
    <xf numFmtId="168" fontId="23" fillId="2" borderId="43" xfId="570" applyNumberFormat="1" applyFont="1" applyFill="1" applyBorder="1" applyAlignment="1">
      <alignment horizontal="center" vertical="top" wrapText="1"/>
    </xf>
    <xf numFmtId="168" fontId="23"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1"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99" fillId="0" borderId="25" xfId="487" applyFont="1" applyFill="1" applyBorder="1" applyAlignment="1" applyProtection="1">
      <alignment horizontal="left" vertical="center" wrapText="1"/>
    </xf>
    <xf numFmtId="0" fontId="99" fillId="0" borderId="18" xfId="487" applyFont="1" applyFill="1" applyBorder="1" applyAlignment="1" applyProtection="1">
      <alignment horizontal="left" vertical="center" wrapText="1"/>
    </xf>
    <xf numFmtId="0" fontId="99"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9"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97" fillId="2" borderId="52" xfId="487" applyFont="1" applyFill="1" applyBorder="1" applyAlignment="1" applyProtection="1">
      <alignment horizontal="left" vertical="center" wrapText="1"/>
      <protection locked="0"/>
    </xf>
    <xf numFmtId="0" fontId="98" fillId="2" borderId="1" xfId="0" applyFont="1" applyFill="1" applyBorder="1" applyAlignment="1" applyProtection="1">
      <alignment horizontal="left" vertical="center" wrapText="1"/>
      <protection locked="0"/>
    </xf>
    <xf numFmtId="0" fontId="98"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2" fillId="0" borderId="19" xfId="487" applyFont="1" applyFill="1" applyBorder="1" applyAlignment="1" applyProtection="1">
      <alignment horizontal="center" vertical="center" wrapText="1"/>
      <protection hidden="1"/>
    </xf>
    <xf numFmtId="0" fontId="22" fillId="2" borderId="0" xfId="487" applyFont="1" applyFill="1" applyBorder="1" applyAlignment="1" applyProtection="1">
      <alignment horizontal="center" vertical="center" wrapText="1"/>
      <protection hidden="1"/>
    </xf>
    <xf numFmtId="49" fontId="100" fillId="2" borderId="52" xfId="487" applyNumberFormat="1" applyFont="1" applyFill="1" applyBorder="1" applyAlignment="1" applyProtection="1">
      <alignment horizontal="left" vertical="center" wrapText="1"/>
      <protection locked="0"/>
    </xf>
    <xf numFmtId="49" fontId="100" fillId="2" borderId="1" xfId="487" applyNumberFormat="1" applyFont="1" applyFill="1" applyBorder="1" applyAlignment="1" applyProtection="1">
      <alignment horizontal="left" vertical="center" wrapText="1"/>
      <protection locked="0"/>
    </xf>
    <xf numFmtId="49" fontId="100"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1" fillId="2" borderId="1" xfId="0" applyNumberFormat="1" applyFont="1" applyFill="1" applyBorder="1" applyAlignment="1" applyProtection="1">
      <alignment horizontal="left" vertical="center" wrapText="1"/>
      <protection locked="0"/>
    </xf>
    <xf numFmtId="49" fontId="101" fillId="2" borderId="28" xfId="0" applyNumberFormat="1"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6" fillId="2" borderId="29" xfId="487" applyFont="1" applyFill="1" applyBorder="1" applyAlignment="1" applyProtection="1">
      <alignment horizontal="center" vertical="center" wrapText="1"/>
      <protection hidden="1"/>
    </xf>
    <xf numFmtId="0" fontId="46"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19" fillId="2" borderId="0" xfId="487" applyFont="1" applyFill="1" applyBorder="1" applyAlignment="1" applyProtection="1">
      <alignment horizontal="center" vertical="center" wrapText="1"/>
      <protection hidden="1"/>
    </xf>
    <xf numFmtId="0" fontId="33"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verng@gibbswire.vom"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verng@gibbswire.v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3"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9"/>
      <c r="B2" s="38" t="s">
        <v>963</v>
      </c>
      <c r="C2" s="36"/>
      <c r="D2" s="207"/>
      <c r="E2" s="3"/>
      <c r="F2" s="36"/>
      <c r="G2" s="34"/>
    </row>
    <row r="3" spans="1:7">
      <c r="A3" s="359"/>
      <c r="B3" s="5" t="s">
        <v>952</v>
      </c>
      <c r="C3" s="6"/>
      <c r="D3" s="208"/>
      <c r="E3" s="3"/>
      <c r="F3" s="6"/>
      <c r="G3" s="34"/>
    </row>
    <row r="4" spans="1:7" ht="15.75">
      <c r="A4" s="359"/>
      <c r="B4" s="41" t="s">
        <v>965</v>
      </c>
      <c r="C4" s="7"/>
      <c r="D4" s="209"/>
      <c r="E4" s="3"/>
      <c r="F4" s="7"/>
      <c r="G4" s="34"/>
    </row>
    <row r="5" spans="1:7">
      <c r="A5" s="359"/>
      <c r="B5" s="40" t="s">
        <v>1157</v>
      </c>
      <c r="C5" s="4"/>
      <c r="D5" s="210"/>
      <c r="E5" s="3"/>
      <c r="F5" s="4"/>
      <c r="G5" s="34"/>
    </row>
    <row r="6" spans="1:7">
      <c r="A6" s="359"/>
      <c r="B6" s="8"/>
      <c r="C6" s="8"/>
      <c r="D6" s="211"/>
      <c r="E6" s="8"/>
      <c r="F6" s="8"/>
      <c r="G6" s="34"/>
    </row>
    <row r="7" spans="1:7">
      <c r="A7" s="359"/>
      <c r="B7" s="8"/>
      <c r="C7" s="8"/>
      <c r="D7" s="211"/>
      <c r="E7" s="8"/>
      <c r="F7" s="8"/>
      <c r="G7" s="34"/>
    </row>
    <row r="8" spans="1:7">
      <c r="A8" s="359"/>
      <c r="B8" s="8"/>
      <c r="C8" s="8"/>
      <c r="D8" s="211"/>
      <c r="E8" s="8"/>
      <c r="F8" s="8"/>
      <c r="G8" s="34"/>
    </row>
    <row r="9" spans="1:7">
      <c r="A9" s="359"/>
      <c r="B9" s="362" t="s">
        <v>966</v>
      </c>
      <c r="C9" s="362"/>
      <c r="D9" s="362"/>
      <c r="E9" s="362"/>
      <c r="F9" s="362"/>
      <c r="G9" s="34"/>
    </row>
    <row r="10" spans="1:7" ht="27" customHeight="1">
      <c r="A10" s="359"/>
      <c r="B10" s="363" t="s">
        <v>506</v>
      </c>
      <c r="C10" s="363"/>
      <c r="D10" s="363"/>
      <c r="E10" s="363"/>
      <c r="F10" s="363"/>
      <c r="G10" s="34"/>
    </row>
    <row r="11" spans="1:7" ht="27" customHeight="1">
      <c r="A11" s="359"/>
      <c r="B11" s="364"/>
      <c r="C11" s="364"/>
      <c r="D11" s="364"/>
      <c r="E11" s="364"/>
      <c r="F11" s="364"/>
      <c r="G11" s="34"/>
    </row>
    <row r="12" spans="1:7" ht="16.5">
      <c r="A12" s="359"/>
      <c r="B12" s="42" t="s">
        <v>964</v>
      </c>
      <c r="C12" s="43" t="s">
        <v>967</v>
      </c>
      <c r="D12" s="212" t="s">
        <v>968</v>
      </c>
      <c r="E12" s="43" t="s">
        <v>701</v>
      </c>
      <c r="F12" s="43" t="s">
        <v>702</v>
      </c>
      <c r="G12" s="34"/>
    </row>
    <row r="13" spans="1:7" ht="33.75">
      <c r="A13" s="359"/>
      <c r="B13" s="2">
        <v>1</v>
      </c>
      <c r="C13" s="37" t="s">
        <v>1208</v>
      </c>
      <c r="D13" s="39" t="s">
        <v>992</v>
      </c>
      <c r="E13" s="196" t="s">
        <v>969</v>
      </c>
      <c r="F13" s="196"/>
      <c r="G13" s="34"/>
    </row>
    <row r="14" spans="1:7" ht="33.75">
      <c r="A14" s="359"/>
      <c r="B14" s="2">
        <v>2</v>
      </c>
      <c r="C14" s="37" t="s">
        <v>1208</v>
      </c>
      <c r="D14" s="39" t="s">
        <v>1142</v>
      </c>
      <c r="E14" s="196" t="s">
        <v>602</v>
      </c>
      <c r="F14" s="196" t="s">
        <v>603</v>
      </c>
      <c r="G14" s="34"/>
    </row>
    <row r="15" spans="1:7" ht="89.1" customHeight="1">
      <c r="A15" s="359"/>
      <c r="B15" s="365">
        <v>2.0099999999999998</v>
      </c>
      <c r="C15" s="356" t="s">
        <v>1208</v>
      </c>
      <c r="D15" s="368" t="s">
        <v>2686</v>
      </c>
      <c r="E15" s="197" t="s">
        <v>703</v>
      </c>
      <c r="F15" s="197" t="s">
        <v>706</v>
      </c>
      <c r="G15" s="34"/>
    </row>
    <row r="16" spans="1:7" ht="99" customHeight="1">
      <c r="A16" s="359"/>
      <c r="B16" s="366"/>
      <c r="C16" s="357"/>
      <c r="D16" s="369"/>
      <c r="E16" s="198"/>
      <c r="F16" s="198" t="s">
        <v>704</v>
      </c>
      <c r="G16" s="34"/>
    </row>
    <row r="17" spans="1:7" ht="63" customHeight="1">
      <c r="A17" s="359"/>
      <c r="B17" s="367"/>
      <c r="C17" s="358"/>
      <c r="D17" s="370"/>
      <c r="E17" s="37"/>
      <c r="F17" s="37" t="s">
        <v>705</v>
      </c>
      <c r="G17" s="34"/>
    </row>
    <row r="18" spans="1:7" ht="117" customHeight="1">
      <c r="A18" s="359"/>
      <c r="B18" s="365">
        <v>2.02</v>
      </c>
      <c r="C18" s="356" t="s">
        <v>1208</v>
      </c>
      <c r="D18" s="368" t="s">
        <v>2687</v>
      </c>
      <c r="E18" s="197" t="s">
        <v>507</v>
      </c>
      <c r="F18" s="197" t="s">
        <v>596</v>
      </c>
      <c r="G18" s="34"/>
    </row>
    <row r="19" spans="1:7" ht="71.099999999999994" customHeight="1">
      <c r="A19" s="359"/>
      <c r="B19" s="366"/>
      <c r="C19" s="357"/>
      <c r="D19" s="369"/>
      <c r="E19" s="198" t="s">
        <v>601</v>
      </c>
      <c r="F19" s="198" t="s">
        <v>508</v>
      </c>
      <c r="G19" s="34"/>
    </row>
    <row r="20" spans="1:7" ht="90.75" customHeight="1">
      <c r="A20" s="359"/>
      <c r="B20" s="366"/>
      <c r="C20" s="357"/>
      <c r="D20" s="369"/>
      <c r="E20" s="198"/>
      <c r="F20" s="198" t="s">
        <v>708</v>
      </c>
      <c r="G20" s="34"/>
    </row>
    <row r="21" spans="1:7" ht="74.25" customHeight="1">
      <c r="A21" s="359"/>
      <c r="B21" s="367"/>
      <c r="C21" s="358"/>
      <c r="D21" s="370"/>
      <c r="E21" s="37"/>
      <c r="F21" s="37" t="s">
        <v>707</v>
      </c>
      <c r="G21" s="34"/>
    </row>
    <row r="22" spans="1:7" ht="90" customHeight="1">
      <c r="A22" s="359"/>
      <c r="B22" s="350">
        <v>2.0299999999999998</v>
      </c>
      <c r="C22" s="350" t="s">
        <v>935</v>
      </c>
      <c r="D22" s="353" t="s">
        <v>2688</v>
      </c>
      <c r="E22" s="356" t="s">
        <v>505</v>
      </c>
      <c r="F22" s="197" t="s">
        <v>529</v>
      </c>
      <c r="G22" s="34"/>
    </row>
    <row r="23" spans="1:7" ht="109.5" customHeight="1">
      <c r="A23" s="359"/>
      <c r="B23" s="351"/>
      <c r="C23" s="351"/>
      <c r="D23" s="354"/>
      <c r="E23" s="357"/>
      <c r="F23" s="198" t="s">
        <v>936</v>
      </c>
      <c r="G23" s="34"/>
    </row>
    <row r="24" spans="1:7" ht="74.25" customHeight="1">
      <c r="A24" s="359"/>
      <c r="B24" s="352"/>
      <c r="C24" s="352"/>
      <c r="D24" s="355"/>
      <c r="E24" s="358"/>
      <c r="F24" s="37" t="s">
        <v>504</v>
      </c>
      <c r="G24" s="34"/>
    </row>
    <row r="25" spans="1:7" ht="72" customHeight="1">
      <c r="A25" s="359"/>
      <c r="B25" s="2" t="s">
        <v>527</v>
      </c>
      <c r="C25" s="37" t="s">
        <v>528</v>
      </c>
      <c r="D25" s="39" t="s">
        <v>2689</v>
      </c>
      <c r="E25" s="37" t="s">
        <v>2682</v>
      </c>
      <c r="F25" s="37" t="s">
        <v>530</v>
      </c>
      <c r="G25" s="34"/>
    </row>
    <row r="26" spans="1:7" ht="98.1" customHeight="1">
      <c r="A26" s="359"/>
      <c r="B26" s="347">
        <v>3</v>
      </c>
      <c r="C26" s="365" t="s">
        <v>74</v>
      </c>
      <c r="D26" s="368" t="s">
        <v>2690</v>
      </c>
      <c r="E26" s="356" t="s">
        <v>0</v>
      </c>
      <c r="F26" s="197" t="s">
        <v>68</v>
      </c>
      <c r="G26" s="34"/>
    </row>
    <row r="27" spans="1:7" ht="90" customHeight="1">
      <c r="A27" s="359"/>
      <c r="B27" s="348"/>
      <c r="C27" s="366"/>
      <c r="D27" s="369"/>
      <c r="E27" s="357"/>
      <c r="F27" s="198" t="s">
        <v>63</v>
      </c>
      <c r="G27" s="34"/>
    </row>
    <row r="28" spans="1:7" ht="19.350000000000001" customHeight="1">
      <c r="A28" s="359"/>
      <c r="B28" s="348"/>
      <c r="C28" s="366"/>
      <c r="D28" s="369"/>
      <c r="E28" s="357"/>
      <c r="F28" s="198" t="s">
        <v>64</v>
      </c>
      <c r="G28" s="34"/>
    </row>
    <row r="29" spans="1:7" ht="74.45" customHeight="1">
      <c r="A29" s="359"/>
      <c r="B29" s="348"/>
      <c r="C29" s="366"/>
      <c r="D29" s="369"/>
      <c r="E29" s="357"/>
      <c r="F29" s="198" t="s">
        <v>65</v>
      </c>
      <c r="G29" s="34"/>
    </row>
    <row r="30" spans="1:7" ht="62.45" customHeight="1">
      <c r="A30" s="359"/>
      <c r="B30" s="348"/>
      <c r="C30" s="366"/>
      <c r="D30" s="369"/>
      <c r="E30" s="357"/>
      <c r="F30" s="198" t="s">
        <v>66</v>
      </c>
      <c r="G30" s="34"/>
    </row>
    <row r="31" spans="1:7" ht="81" customHeight="1">
      <c r="A31" s="359"/>
      <c r="B31" s="348"/>
      <c r="C31" s="366"/>
      <c r="D31" s="369"/>
      <c r="E31" s="357"/>
      <c r="F31" s="198" t="s">
        <v>67</v>
      </c>
      <c r="G31" s="34"/>
    </row>
    <row r="32" spans="1:7" ht="48.75" customHeight="1">
      <c r="A32" s="359"/>
      <c r="B32" s="348"/>
      <c r="C32" s="366"/>
      <c r="D32" s="369"/>
      <c r="E32" s="357"/>
      <c r="F32" s="198" t="s">
        <v>70</v>
      </c>
      <c r="G32" s="34"/>
    </row>
    <row r="33" spans="1:7" ht="98.45" customHeight="1">
      <c r="A33" s="359"/>
      <c r="B33" s="348"/>
      <c r="C33" s="366"/>
      <c r="D33" s="369"/>
      <c r="E33" s="357"/>
      <c r="F33" s="198" t="s">
        <v>69</v>
      </c>
      <c r="G33" s="34"/>
    </row>
    <row r="34" spans="1:7" ht="89.1" customHeight="1">
      <c r="A34" s="359"/>
      <c r="B34" s="348"/>
      <c r="C34" s="366"/>
      <c r="D34" s="369"/>
      <c r="E34" s="357"/>
      <c r="F34" s="198" t="s">
        <v>71</v>
      </c>
      <c r="G34" s="34"/>
    </row>
    <row r="35" spans="1:7" ht="29.1" customHeight="1">
      <c r="A35" s="359"/>
      <c r="B35" s="348"/>
      <c r="C35" s="366"/>
      <c r="D35" s="369"/>
      <c r="E35" s="357"/>
      <c r="F35" s="198" t="s">
        <v>72</v>
      </c>
      <c r="G35" s="34"/>
    </row>
    <row r="36" spans="1:7" ht="126.75">
      <c r="A36" s="359"/>
      <c r="B36" s="349"/>
      <c r="C36" s="367"/>
      <c r="D36" s="370"/>
      <c r="E36" s="358"/>
      <c r="F36" s="199" t="s">
        <v>73</v>
      </c>
      <c r="G36" s="34"/>
    </row>
    <row r="37" spans="1:7" ht="123.75">
      <c r="A37" s="359"/>
      <c r="B37" s="175">
        <v>3.01</v>
      </c>
      <c r="C37" s="176" t="s">
        <v>74</v>
      </c>
      <c r="D37" s="39" t="s">
        <v>2691</v>
      </c>
      <c r="E37" s="200" t="s">
        <v>1458</v>
      </c>
      <c r="F37" s="201" t="s">
        <v>1577</v>
      </c>
      <c r="G37" s="34"/>
    </row>
    <row r="38" spans="1:7" ht="112.5">
      <c r="A38" s="359"/>
      <c r="B38" s="175">
        <v>3.02</v>
      </c>
      <c r="C38" s="176" t="s">
        <v>1492</v>
      </c>
      <c r="D38" s="39" t="s">
        <v>2692</v>
      </c>
      <c r="E38" s="200" t="s">
        <v>1507</v>
      </c>
      <c r="F38" s="201" t="s">
        <v>1578</v>
      </c>
      <c r="G38" s="34"/>
    </row>
    <row r="39" spans="1:7" ht="101.25">
      <c r="A39" s="359"/>
      <c r="B39" s="184">
        <v>4</v>
      </c>
      <c r="C39" s="183" t="s">
        <v>1757</v>
      </c>
      <c r="D39" s="39" t="s">
        <v>2693</v>
      </c>
      <c r="E39" s="37" t="s">
        <v>2625</v>
      </c>
      <c r="F39" s="37" t="s">
        <v>1758</v>
      </c>
      <c r="G39" s="34"/>
    </row>
    <row r="40" spans="1:7" ht="56.25">
      <c r="A40" s="359"/>
      <c r="B40" s="175">
        <v>4.01</v>
      </c>
      <c r="C40" s="183" t="s">
        <v>1757</v>
      </c>
      <c r="D40" s="39" t="s">
        <v>2695</v>
      </c>
      <c r="E40" s="37" t="s">
        <v>2644</v>
      </c>
      <c r="F40" s="37" t="s">
        <v>2649</v>
      </c>
      <c r="G40" s="34"/>
    </row>
    <row r="41" spans="1:7" ht="56.25">
      <c r="A41" s="359"/>
      <c r="B41" s="175" t="s">
        <v>2680</v>
      </c>
      <c r="C41" s="183" t="s">
        <v>1757</v>
      </c>
      <c r="D41" s="39" t="s">
        <v>2694</v>
      </c>
      <c r="E41" s="37" t="s">
        <v>2683</v>
      </c>
      <c r="F41" s="37" t="s">
        <v>2681</v>
      </c>
      <c r="G41" s="34"/>
    </row>
    <row r="42" spans="1:7" ht="56.25">
      <c r="A42" s="359"/>
      <c r="B42" s="175" t="s">
        <v>2732</v>
      </c>
      <c r="C42" s="183" t="s">
        <v>1757</v>
      </c>
      <c r="D42" s="39" t="s">
        <v>2903</v>
      </c>
      <c r="E42" s="37" t="s">
        <v>2682</v>
      </c>
      <c r="F42" s="37" t="s">
        <v>2733</v>
      </c>
      <c r="G42" s="34"/>
    </row>
    <row r="43" spans="1:7" ht="123.75">
      <c r="A43" s="359"/>
      <c r="B43" s="193">
        <v>4.0999999999999996</v>
      </c>
      <c r="C43" s="183" t="s">
        <v>2902</v>
      </c>
      <c r="D43" s="194">
        <v>42867</v>
      </c>
      <c r="E43" s="202" t="s">
        <v>2905</v>
      </c>
      <c r="F43" s="37" t="s">
        <v>2904</v>
      </c>
      <c r="G43" s="34"/>
    </row>
    <row r="44" spans="1:7" ht="78.75">
      <c r="A44" s="359"/>
      <c r="B44" s="193">
        <v>4.2</v>
      </c>
      <c r="C44" s="183" t="s">
        <v>2902</v>
      </c>
      <c r="D44" s="194">
        <v>42704</v>
      </c>
      <c r="E44" s="202" t="s">
        <v>3155</v>
      </c>
      <c r="F44" s="37" t="s">
        <v>3120</v>
      </c>
      <c r="G44" s="34"/>
    </row>
    <row r="45" spans="1:7" ht="157.5">
      <c r="A45" s="359"/>
      <c r="B45" s="241">
        <v>5</v>
      </c>
      <c r="C45" s="183" t="s">
        <v>2902</v>
      </c>
      <c r="D45" s="194">
        <v>42867</v>
      </c>
      <c r="E45" s="202" t="s">
        <v>13730</v>
      </c>
      <c r="F45" s="37" t="s">
        <v>13315</v>
      </c>
      <c r="G45" s="34"/>
    </row>
    <row r="46" spans="1:7" ht="45">
      <c r="A46" s="359"/>
      <c r="B46" s="193">
        <v>5.01</v>
      </c>
      <c r="C46" s="183" t="s">
        <v>2902</v>
      </c>
      <c r="D46" s="194">
        <v>42907</v>
      </c>
      <c r="E46" s="202" t="s">
        <v>13786</v>
      </c>
      <c r="F46" s="37" t="s">
        <v>13315</v>
      </c>
      <c r="G46" s="34"/>
    </row>
    <row r="47" spans="1:7" ht="67.5">
      <c r="A47" s="359"/>
      <c r="B47" s="193">
        <v>5.0999999999999996</v>
      </c>
      <c r="C47" s="183" t="s">
        <v>2902</v>
      </c>
      <c r="D47" s="194">
        <v>43070</v>
      </c>
      <c r="E47" s="202" t="s">
        <v>13985</v>
      </c>
      <c r="F47" s="37" t="s">
        <v>13986</v>
      </c>
      <c r="G47" s="34"/>
    </row>
    <row r="48" spans="1:7" ht="56.25">
      <c r="A48" s="359"/>
      <c r="B48" s="193">
        <v>5.1100000000000003</v>
      </c>
      <c r="C48" s="183" t="s">
        <v>14260</v>
      </c>
      <c r="D48" s="194">
        <v>43217</v>
      </c>
      <c r="E48" s="202" t="s">
        <v>14404</v>
      </c>
      <c r="F48" s="37" t="s">
        <v>14299</v>
      </c>
      <c r="G48" s="34"/>
    </row>
    <row r="49" spans="1:7" ht="56.25">
      <c r="A49" s="359"/>
      <c r="B49" s="193">
        <v>5.12</v>
      </c>
      <c r="C49" s="183" t="s">
        <v>14260</v>
      </c>
      <c r="D49" s="194">
        <v>43581</v>
      </c>
      <c r="E49" s="202" t="s">
        <v>14404</v>
      </c>
      <c r="F49" s="37" t="s">
        <v>15467</v>
      </c>
      <c r="G49" s="34"/>
    </row>
    <row r="50" spans="1:7" ht="13.5" thickBot="1">
      <c r="A50" s="360"/>
      <c r="B50" s="361" t="str">
        <f ca="1">OFFSET(L!$C$1,MATCH("General"&amp;"Cpy",L!$A:$A,0)-1,SL,,)</f>
        <v>© 2019 Responsible Minerals Initiative. All rights reserved.</v>
      </c>
      <c r="C50" s="361"/>
      <c r="D50" s="361"/>
      <c r="E50" s="361"/>
      <c r="F50" s="361"/>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6"/>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6"/>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70" zoomScaleNormal="7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6"/>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PageLayoutView="80" workbookViewId="0">
      <pane ySplit="2" topLeftCell="A21"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6"/>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60" zoomScaleNormal="60" zoomScalePageLayoutView="70" workbookViewId="0">
      <selection activeCell="G27" sqref="G27:J2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1" t="str">
        <f ca="1">OFFSET(L!$C$1,MATCH("Declaration"&amp;ADDRESS(ROW(),COLUMN(),4),L!$A:$A,0)-1,SL,,)</f>
        <v>Conflict Minerals Reporting Template (CMRT)</v>
      </c>
      <c r="E2" s="412"/>
      <c r="F2" s="412"/>
      <c r="G2" s="412"/>
      <c r="H2" s="412"/>
      <c r="I2" s="412"/>
      <c r="J2" s="413"/>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1"/>
      <c r="G3" s="421"/>
      <c r="H3" s="421"/>
      <c r="I3" s="186"/>
      <c r="J3" s="172" t="s">
        <v>15472</v>
      </c>
      <c r="K3" s="47"/>
      <c r="L3" s="143"/>
      <c r="M3" s="134"/>
      <c r="N3" s="134"/>
      <c r="O3" s="135"/>
      <c r="P3" s="148">
        <f>MATCH($D$3,LN,0)</f>
        <v>1</v>
      </c>
    </row>
    <row r="4" spans="1:34" ht="15.7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6" t="str">
        <f ca="1">OFFSET(L!$C$1,MATCH("Declaration"&amp;ADDRESS(ROW(),COLUMN(),4),L!$A:$A,0)-1,SL,,)</f>
        <v>Company Information</v>
      </c>
      <c r="C7" s="426"/>
      <c r="D7" s="426"/>
      <c r="E7" s="426"/>
      <c r="F7" s="426"/>
      <c r="G7" s="426"/>
      <c r="H7" s="426"/>
      <c r="I7" s="426"/>
      <c r="J7" s="426"/>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4" t="s">
        <v>15494</v>
      </c>
      <c r="E8" s="415"/>
      <c r="F8" s="415"/>
      <c r="G8" s="415"/>
      <c r="H8" s="415"/>
      <c r="I8" s="415"/>
      <c r="J8" s="416"/>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3" t="s">
        <v>564</v>
      </c>
      <c r="E9" s="424"/>
      <c r="F9" s="424"/>
      <c r="G9" s="425"/>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7" t="str">
        <f ca="1">OFFSET(L!$C$1,MATCH("Declaration"&amp;ADDRESS(ROW(),COLUMN(),4)&amp;LEFT($D$9,1),L!$A:$A,0)-1,SL,,)</f>
        <v>Description of Scope:</v>
      </c>
      <c r="C10" s="155"/>
      <c r="D10" s="418"/>
      <c r="E10" s="419"/>
      <c r="F10" s="419"/>
      <c r="G10" s="419"/>
      <c r="H10" s="419"/>
      <c r="I10" s="419"/>
      <c r="J10" s="420"/>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8"/>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1"/>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1"/>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1"/>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1" t="s">
        <v>15495</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29" t="s">
        <v>15496</v>
      </c>
      <c r="E16" s="430"/>
      <c r="F16" s="430"/>
      <c r="G16" s="430"/>
      <c r="H16" s="430"/>
      <c r="I16" s="430"/>
      <c r="J16" s="43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1" t="s">
        <v>15497</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1" t="s">
        <v>15495</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1" t="s">
        <v>15498</v>
      </c>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9" t="s">
        <v>15496</v>
      </c>
      <c r="E20" s="430"/>
      <c r="F20" s="430"/>
      <c r="G20" s="430"/>
      <c r="H20" s="430"/>
      <c r="I20" s="430"/>
      <c r="J20" s="43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1" t="s">
        <v>15497</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2">
        <v>43630</v>
      </c>
      <c r="E22" s="433"/>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4" t="str">
        <f ca="1">OFFSET(L!$C$1,MATCH("Declaration"&amp;ADDRESS(ROW(),COLUMN(),4),L!$A:$A,0)-1,SL,,)</f>
        <v>Answer the following questions 1 - 7 based on the declaration scope indicated above</v>
      </c>
      <c r="C24" s="434"/>
      <c r="D24" s="434"/>
      <c r="E24" s="434"/>
      <c r="F24" s="434"/>
      <c r="G24" s="434"/>
      <c r="H24" s="434"/>
      <c r="I24" s="434"/>
      <c r="J24" s="434"/>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8.5" customHeight="1">
      <c r="A26" s="52"/>
      <c r="B26" s="51" t="str">
        <f ca="1">OFFSET(L!$C$1,MATCH("Declaration"&amp;ADDRESS(ROW(),COLUMN(),4),L!$A:$A,0)-1,SL,,)&amp;P26</f>
        <v xml:space="preserve">Tantalum  </v>
      </c>
      <c r="C26" s="46"/>
      <c r="D26" s="377" t="s">
        <v>559</v>
      </c>
      <c r="E26" s="378"/>
      <c r="F26" s="15"/>
      <c r="G26" s="379" t="s">
        <v>15502</v>
      </c>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558</v>
      </c>
      <c r="E27" s="378"/>
      <c r="F27" s="15"/>
      <c r="G27" s="379" t="s">
        <v>15499</v>
      </c>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7" t="s">
        <v>559</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9"/>
      <c r="K31" s="47"/>
      <c r="L31" s="140" t="s">
        <v>1369</v>
      </c>
      <c r="M31" s="134"/>
      <c r="N31" s="134"/>
      <c r="O31" s="135"/>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t="s">
        <v>558</v>
      </c>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40" t="s">
        <v>1369</v>
      </c>
      <c r="M37" s="134"/>
      <c r="N37" s="134"/>
      <c r="O37" s="135"/>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t="s">
        <v>559</v>
      </c>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559</v>
      </c>
      <c r="E39" s="378"/>
      <c r="F39" s="58"/>
      <c r="G39" s="379"/>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559</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98"/>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8">
        <v>1</v>
      </c>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398"/>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98"/>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5"/>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558</v>
      </c>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559</v>
      </c>
      <c r="E69" s="378"/>
      <c r="F69" s="68"/>
      <c r="G69" s="379" t="s">
        <v>15501</v>
      </c>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559</v>
      </c>
      <c r="E71" s="378"/>
      <c r="F71" s="68"/>
      <c r="G71" s="405"/>
      <c r="H71" s="406"/>
      <c r="I71" s="406"/>
      <c r="J71" s="40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558</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6" t="s">
        <v>559</v>
      </c>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559</v>
      </c>
      <c r="E85" s="378"/>
      <c r="F85" s="68"/>
      <c r="G85" s="379" t="s">
        <v>15500</v>
      </c>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zoomScale="80" zoomScaleNormal="80" zoomScalePageLayoutView="55" workbookViewId="0">
      <selection activeCell="A6" sqref="A6"/>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6"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t="s">
        <v>873</v>
      </c>
      <c r="B5" s="216" t="str">
        <f ca="1">IF(LEN(A5)=0,"",INDEX('Smelter Look-up'!$A:$A,MATCH($A5,'Smelter Look-up'!$E:$E,0)))</f>
        <v>Tin</v>
      </c>
      <c r="C5" s="220" t="str">
        <f ca="1">IF(LEN(A5)=0,"",INDEX('Smelter Look-up'!$C:$C,MATCH($A5,'Smelter Look-up'!$E:$E,0)))</f>
        <v>Minsur</v>
      </c>
      <c r="D5" s="216"/>
      <c r="E5" s="216" t="str">
        <f ca="1">IF(ISERROR($V5),"",OFFSET('Smelter Look-up'!$D$4,$V5-4,0)&amp;"")</f>
        <v>PERU</v>
      </c>
      <c r="F5" s="216" t="str">
        <f ca="1">IF(ISERROR($V5),"",OFFSET('Smelter Look-up'!$E$4,$V5-4,0))</f>
        <v>CID001182</v>
      </c>
      <c r="G5" s="216" t="str">
        <f ca="1">IF(C5=$X$4,"Enter smelter details", IF(ISERROR($V5),"",OFFSET('Smelter Look-up'!$F$4,$V5-4,0)))</f>
        <v>RMI</v>
      </c>
      <c r="H5" s="217">
        <f ca="1">IF(ISERROR($V5),"",OFFSET('Smelter Look-up'!$G$4,$V5-4,0))</f>
        <v>0</v>
      </c>
      <c r="I5" s="218" t="str">
        <f ca="1">IF(ISERROR($V5),"",OFFSET('Smelter Look-up'!$H$4,$V5-4,0))</f>
        <v>Paracas</v>
      </c>
      <c r="J5" s="218" t="str">
        <f ca="1">IF(ISERROR($V5),"",OFFSET('Smelter Look-up'!$I$4,$V5-4,0))</f>
        <v>Ika</v>
      </c>
      <c r="K5" s="267"/>
      <c r="L5" s="267"/>
      <c r="M5" s="267"/>
      <c r="N5" s="267"/>
      <c r="O5" s="267"/>
      <c r="P5" s="219"/>
      <c r="Q5" s="268"/>
      <c r="R5" s="216" t="str">
        <f ca="1">IF(ISERROR($V5),"",OFFSET('Smelter Look-up'!$C$4,$V5-4,0)&amp;"")</f>
        <v>Minsur</v>
      </c>
      <c r="S5" s="224" t="str">
        <f t="shared" ref="S5:S68" ca="1" si="0">IF(B5="","",IF(ISERROR(MATCH($E5,CL,0)),"Unknown",INDIRECT("'C'!$A$"&amp;MATCH($E5,CL,0)+1)))</f>
        <v>PE</v>
      </c>
      <c r="T5" s="224" t="str">
        <f ca="1">IF(B5="","",IF(ISERROR(MATCH($J5,SorP!$B$1:$B$6230,0)),"",INDIRECT("'SorP'!$A$"&amp;MATCH($J5,SorP!$B$1:$B$6230,0))))</f>
        <v>PE-ICA</v>
      </c>
      <c r="U5" s="239"/>
      <c r="V5" s="269">
        <f ca="1">IF(C5="",NA(),MATCH($B5&amp;$C5,'Smelter Look-up'!$J:$J,0))</f>
        <v>428</v>
      </c>
      <c r="W5" s="270"/>
      <c r="X5" s="270">
        <f t="shared" ref="X5:X68" ca="1" si="1">IF(AND(C5="Smelter not listed",OR(LEN(D5)=0,LEN(E5)=0)),1,0)</f>
        <v>0</v>
      </c>
      <c r="Y5" s="270"/>
      <c r="Z5" s="270"/>
      <c r="AB5" s="272" t="str">
        <f t="shared" ref="AB5:AB68" ca="1" si="2">B5&amp;C5</f>
        <v>TinMinsur</v>
      </c>
    </row>
    <row r="6" spans="1:34" s="271" customFormat="1" ht="20.100000000000001" customHeight="1">
      <c r="A6" s="215"/>
      <c r="B6" s="216" t="str">
        <f>IF(LEN(A6)=0,"",INDEX('Smelter Look-up'!$A:$A,MATCH($A6,'Smelter Look-up'!$E:$E,0)))</f>
        <v/>
      </c>
      <c r="C6" s="220" t="str">
        <f>IF(LEN(A6)=0,"",INDEX('Smelter Look-up'!$C:$C,MATCH($A6,'Smelter Look-up'!$E:$E,0)))</f>
        <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20.100000000000001"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6"/>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Gibbs Wire and Steel</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Vern Guetens</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verng@gibbswire.vom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860-385-5166</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Vern Guetens</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verng@gibbswire.vom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860-385-5166</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43630</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No</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No</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No</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 ca="1">IF(H62=0,"","Click here to provide smelter information")</f>
        <v/>
      </c>
      <c r="E62" s="87" t="s">
        <v>1437</v>
      </c>
      <c r="F62" s="110">
        <f>F25</f>
        <v>0</v>
      </c>
      <c r="G62" s="84">
        <f ca="1">IF(AND(COUNTIF(SmelterIdetifiedForMetal,"Tantalum")&gt;0,COUNTIF('Smelter List'!AB$5:AB$2493,"Tantalum?*")&gt;0),0,1)</f>
        <v>1</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List'!AB$5:AB$2493,"Tin?*")&gt;0),0,1)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 ca="1">IF(H64=0,"","Click here to provide smelter information")</f>
        <v/>
      </c>
      <c r="E64" s="87" t="s">
        <v>918</v>
      </c>
      <c r="F64" s="110">
        <f>F27</f>
        <v>0</v>
      </c>
      <c r="G64" s="84">
        <f ca="1">IF(AND(COUNTIF(SmelterIdetifiedForMetal,"Gold")&gt;0,COUNTIF('Smelter List'!AB$5:AB$2493,"Gold?*")&gt;0),0,1)</f>
        <v>1</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 ca="1">IF(H65=0,"","Click here to provide smelter information")</f>
        <v/>
      </c>
      <c r="E65" s="87" t="s">
        <v>918</v>
      </c>
      <c r="F65" s="110">
        <f>F28</f>
        <v>0</v>
      </c>
      <c r="G65" s="84">
        <f ca="1">IF(AND(COUNTIF(SmelterIdetifiedForMetal,"Tungsten")&gt;0,COUNTIF('Smelter List'!AB$5:AB$2493,"Tungsten?*")&gt;0),0,1)</f>
        <v>1</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6"/>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6"/>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6"/>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99.2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6"/>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Vern Guetens</cp:lastModifiedBy>
  <cp:lastPrinted>2015-04-21T20:47:43Z</cp:lastPrinted>
  <dcterms:created xsi:type="dcterms:W3CDTF">2010-06-21T21:00:23Z</dcterms:created>
  <dcterms:modified xsi:type="dcterms:W3CDTF">2019-06-14T15:38:42Z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